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thad\fs\医療センター\L公営企業-0病院-0諸務\01-1医療センター\■管理班業務\15 予算関係\"/>
    </mc:Choice>
  </mc:AlternateContent>
  <xr:revisionPtr revIDLastSave="0" documentId="13_ncr:1_{86C7558D-7442-40C1-A4B3-73C910F418E4}" xr6:coauthVersionLast="36" xr6:coauthVersionMax="36" xr10:uidLastSave="{00000000-0000-0000-0000-000000000000}"/>
  <bookViews>
    <workbookView xWindow="480" yWindow="45" windowWidth="19395" windowHeight="6705" tabRatio="895" xr2:uid="{00000000-000D-0000-FFFF-FFFF00000000}"/>
  </bookViews>
  <sheets>
    <sheet name="R7" sheetId="14" r:id="rId1"/>
    <sheet name="R7 使用量←総務課のエネルギー使用量調査用" sheetId="15" r:id="rId2"/>
    <sheet name="R6" sheetId="12" r:id="rId3"/>
    <sheet name="R6 使用量←総務課のエネルギー使用量調査用" sheetId="13" r:id="rId4"/>
    <sheet name="R5" sheetId="10" r:id="rId5"/>
    <sheet name="R5 使用量←総務課のエネルギー使用量調査用" sheetId="11" r:id="rId6"/>
    <sheet name="R4" sheetId="6" r:id="rId7"/>
    <sheet name="R4 使用量←総務課のエネルギー使用量調査用" sheetId="8" r:id="rId8"/>
    <sheet name="R3" sheetId="5" r:id="rId9"/>
    <sheet name="R3 使用量←総務課のエネルギー使用量調査用 " sheetId="7" r:id="rId10"/>
    <sheet name="R2" sheetId="4" r:id="rId11"/>
    <sheet name="R2 使用量←総務課のエネルギー使用量調査用" sheetId="9" r:id="rId12"/>
    <sheet name="R1" sheetId="2" r:id="rId13"/>
    <sheet name="Sheet1" sheetId="1" r:id="rId14"/>
  </sheets>
  <definedNames>
    <definedName name="_xlnm.Print_Area" localSheetId="12">'R1'!$A$1:$P$9</definedName>
    <definedName name="_xlnm.Print_Area" localSheetId="10">'R2'!$A$1:$Q$9</definedName>
    <definedName name="_xlnm.Print_Area" localSheetId="11">'R2 使用量←総務課のエネルギー使用量調査用'!$A$1:$U$15</definedName>
    <definedName name="_xlnm.Print_Area" localSheetId="8">'R3'!$A$1:$Q$22</definedName>
    <definedName name="_xlnm.Print_Area" localSheetId="9">'R3 使用量←総務課のエネルギー使用量調査用 '!$A$1:$U$16</definedName>
    <definedName name="_xlnm.Print_Area" localSheetId="6">'R4'!$A$1:$Q$23</definedName>
    <definedName name="_xlnm.Print_Area" localSheetId="7">'R4 使用量←総務課のエネルギー使用量調査用'!$A$1:$U$15</definedName>
    <definedName name="_xlnm.Print_Area" localSheetId="4">'R5'!$A$1:$Q$23</definedName>
    <definedName name="_xlnm.Print_Area" localSheetId="5">'R5 使用量←総務課のエネルギー使用量調査用'!$A$1:$U$27</definedName>
    <definedName name="_xlnm.Print_Area" localSheetId="2">'R6'!$A$1:$Q$23</definedName>
    <definedName name="_xlnm.Print_Area" localSheetId="3">'R6 使用量←総務課のエネルギー使用量調査用'!$A$1:$U$15</definedName>
    <definedName name="_xlnm.Print_Area" localSheetId="0">'R7'!$A$1:$Q$23</definedName>
    <definedName name="_xlnm.Print_Area" localSheetId="1">'R7 使用量←総務課のエネルギー使用量調査用'!$A$1:$U$15</definedName>
  </definedNames>
  <calcPr calcId="191029"/>
</workbook>
</file>

<file path=xl/calcChain.xml><?xml version="1.0" encoding="utf-8"?>
<calcChain xmlns="http://schemas.openxmlformats.org/spreadsheetml/2006/main">
  <c r="O4" i="15" l="1"/>
  <c r="O12" i="15"/>
  <c r="O14" i="15"/>
  <c r="N14" i="15" l="1"/>
  <c r="M14" i="15" l="1"/>
  <c r="L14" i="15" l="1"/>
  <c r="L13" i="15"/>
  <c r="K14" i="15" l="1"/>
  <c r="J12" i="15" l="1"/>
  <c r="J14" i="15"/>
  <c r="I14" i="15" l="1"/>
  <c r="I12" i="15"/>
  <c r="M13" i="14"/>
  <c r="L13" i="14"/>
  <c r="K13" i="14"/>
  <c r="J13" i="14"/>
  <c r="I13" i="14"/>
  <c r="F13" i="14"/>
  <c r="E13" i="14"/>
  <c r="C13" i="14"/>
  <c r="M12" i="14"/>
  <c r="L12" i="14"/>
  <c r="K12" i="14"/>
  <c r="J12" i="14"/>
  <c r="I12" i="14"/>
  <c r="H12" i="14"/>
  <c r="G12" i="14"/>
  <c r="F12" i="14"/>
  <c r="E12" i="14"/>
  <c r="D12" i="14"/>
  <c r="C12" i="14"/>
  <c r="B13" i="14"/>
  <c r="B12" i="14"/>
  <c r="S15" i="15"/>
  <c r="R15" i="15"/>
  <c r="T14" i="15"/>
  <c r="S14" i="15"/>
  <c r="R14" i="15"/>
  <c r="Q14" i="15"/>
  <c r="Q15" i="15" s="1"/>
  <c r="P14" i="15"/>
  <c r="N13" i="15"/>
  <c r="M13" i="15"/>
  <c r="M15" i="15" s="1"/>
  <c r="L15" i="15"/>
  <c r="T12" i="15"/>
  <c r="T15" i="15" s="1"/>
  <c r="S12" i="15"/>
  <c r="R12" i="15"/>
  <c r="Q12" i="15"/>
  <c r="P12" i="15"/>
  <c r="P15" i="15" s="1"/>
  <c r="O15" i="15"/>
  <c r="K12" i="15"/>
  <c r="J15" i="15"/>
  <c r="U10" i="15"/>
  <c r="U9" i="15"/>
  <c r="R8" i="15"/>
  <c r="Q8" i="15"/>
  <c r="P8" i="15"/>
  <c r="U7" i="15"/>
  <c r="U6" i="15"/>
  <c r="T4" i="15"/>
  <c r="S4" i="15"/>
  <c r="S8" i="15" s="1"/>
  <c r="R4" i="15"/>
  <c r="Q4" i="15"/>
  <c r="P4" i="15"/>
  <c r="N4" i="15"/>
  <c r="M4" i="15"/>
  <c r="L4" i="15"/>
  <c r="K4" i="15"/>
  <c r="J4" i="15"/>
  <c r="I4" i="15"/>
  <c r="T3" i="15"/>
  <c r="T8" i="15" s="1"/>
  <c r="S3" i="15"/>
  <c r="R3" i="15"/>
  <c r="Q3" i="15"/>
  <c r="P3" i="15"/>
  <c r="O3" i="15"/>
  <c r="N3" i="15"/>
  <c r="N8" i="15" s="1"/>
  <c r="M3" i="15"/>
  <c r="L3" i="15"/>
  <c r="L8" i="15" s="1"/>
  <c r="K3" i="15"/>
  <c r="K8" i="15" s="1"/>
  <c r="J3" i="15"/>
  <c r="J8" i="15" s="1"/>
  <c r="I3" i="15"/>
  <c r="I8" i="15" s="1"/>
  <c r="M11" i="14"/>
  <c r="L11" i="14"/>
  <c r="K11" i="14"/>
  <c r="J11" i="14"/>
  <c r="I11" i="14"/>
  <c r="H11" i="14"/>
  <c r="H13" i="14" s="1"/>
  <c r="G11" i="14"/>
  <c r="G13" i="14" s="1"/>
  <c r="F11" i="14"/>
  <c r="E11" i="14"/>
  <c r="D11" i="14"/>
  <c r="D13" i="14" s="1"/>
  <c r="C11" i="14"/>
  <c r="B11" i="14"/>
  <c r="M9" i="14"/>
  <c r="L9" i="14"/>
  <c r="K9" i="14"/>
  <c r="J9" i="14"/>
  <c r="I9" i="14"/>
  <c r="H9" i="14"/>
  <c r="G9" i="14"/>
  <c r="F9" i="14"/>
  <c r="E9" i="14"/>
  <c r="D9" i="14"/>
  <c r="C9" i="14"/>
  <c r="B9" i="14"/>
  <c r="O8" i="14"/>
  <c r="N8" i="14"/>
  <c r="O7" i="14"/>
  <c r="N7" i="14"/>
  <c r="Q3" i="14" s="1"/>
  <c r="M6" i="14"/>
  <c r="L6" i="14"/>
  <c r="K6" i="14"/>
  <c r="J6" i="14"/>
  <c r="I6" i="14"/>
  <c r="H6" i="14"/>
  <c r="G6" i="14"/>
  <c r="F6" i="14"/>
  <c r="E6" i="14"/>
  <c r="D6" i="14"/>
  <c r="C6" i="14"/>
  <c r="B6" i="14"/>
  <c r="O5" i="14"/>
  <c r="N5" i="14"/>
  <c r="M4" i="14"/>
  <c r="K4" i="14"/>
  <c r="I4" i="14"/>
  <c r="M3" i="14"/>
  <c r="L3" i="14"/>
  <c r="L4" i="14" s="1"/>
  <c r="K3" i="14"/>
  <c r="J3" i="14"/>
  <c r="J4" i="14" s="1"/>
  <c r="I3" i="14"/>
  <c r="H3" i="14"/>
  <c r="H4" i="14" s="1"/>
  <c r="G3" i="14"/>
  <c r="G4" i="14" s="1"/>
  <c r="F3" i="14"/>
  <c r="F4" i="14" s="1"/>
  <c r="E3" i="14"/>
  <c r="E4" i="14" s="1"/>
  <c r="D3" i="14"/>
  <c r="D4" i="14" s="1"/>
  <c r="C3" i="14"/>
  <c r="C4" i="14" s="1"/>
  <c r="B3" i="14"/>
  <c r="O2" i="14"/>
  <c r="N2" i="14"/>
  <c r="O8" i="15" l="1"/>
  <c r="N15" i="15"/>
  <c r="M8" i="15"/>
  <c r="K15" i="15"/>
  <c r="O9" i="14"/>
  <c r="U4" i="15"/>
  <c r="N11" i="14"/>
  <c r="Q6" i="14"/>
  <c r="O3" i="14"/>
  <c r="O6" i="14"/>
  <c r="I15" i="15"/>
  <c r="N12" i="14"/>
  <c r="U3" i="15"/>
  <c r="N13" i="14"/>
  <c r="B4" i="14"/>
  <c r="O4" i="14" s="1"/>
  <c r="N3" i="14"/>
  <c r="T14" i="13"/>
  <c r="T12" i="13"/>
  <c r="U15" i="15" l="1"/>
  <c r="U8" i="15"/>
  <c r="S14" i="13"/>
  <c r="S12" i="13"/>
  <c r="Q12" i="13"/>
  <c r="R14" i="13" l="1"/>
  <c r="R12" i="13"/>
  <c r="Q14" i="13" l="1"/>
  <c r="P14" i="13" l="1"/>
  <c r="O14" i="13" l="1"/>
  <c r="H4" i="12"/>
  <c r="N14" i="13" l="1"/>
  <c r="M14" i="13"/>
  <c r="L14" i="13"/>
  <c r="K14" i="13"/>
  <c r="J14" i="13"/>
  <c r="I14" i="13"/>
  <c r="M13" i="13"/>
  <c r="J4" i="13" l="1"/>
  <c r="J12" i="13"/>
  <c r="B13" i="12" l="1"/>
  <c r="M12" i="12"/>
  <c r="L12" i="12"/>
  <c r="K12" i="12"/>
  <c r="J12" i="12"/>
  <c r="I12" i="12"/>
  <c r="H12" i="12"/>
  <c r="G12" i="12"/>
  <c r="F12" i="12"/>
  <c r="E12" i="12"/>
  <c r="D12" i="12"/>
  <c r="C12" i="12"/>
  <c r="B12" i="12"/>
  <c r="I12" i="13" l="1"/>
  <c r="N13" i="13" l="1"/>
  <c r="N15" i="13" s="1"/>
  <c r="M15" i="13"/>
  <c r="L13" i="13"/>
  <c r="P12" i="13"/>
  <c r="O12" i="13"/>
  <c r="K12" i="13"/>
  <c r="K15" i="13" s="1"/>
  <c r="J15" i="13"/>
  <c r="I15" i="13"/>
  <c r="U10" i="13"/>
  <c r="U9" i="13"/>
  <c r="U7" i="13"/>
  <c r="U6" i="13"/>
  <c r="T4" i="13"/>
  <c r="S4" i="13"/>
  <c r="R4" i="13"/>
  <c r="Q4" i="13"/>
  <c r="P4" i="13"/>
  <c r="O4" i="13"/>
  <c r="N4" i="13"/>
  <c r="M4" i="13"/>
  <c r="L4" i="13"/>
  <c r="K4" i="13"/>
  <c r="I4" i="13"/>
  <c r="T3" i="13"/>
  <c r="T8" i="13" s="1"/>
  <c r="S3" i="13"/>
  <c r="R3" i="13"/>
  <c r="Q3" i="13"/>
  <c r="Q8" i="13" s="1"/>
  <c r="P3" i="13"/>
  <c r="O3" i="13"/>
  <c r="O8" i="13" s="1"/>
  <c r="N3" i="13"/>
  <c r="N8" i="13" s="1"/>
  <c r="M3" i="13"/>
  <c r="L3" i="13"/>
  <c r="L8" i="13" s="1"/>
  <c r="K3" i="13"/>
  <c r="J3" i="13"/>
  <c r="J8" i="13" s="1"/>
  <c r="I3" i="13"/>
  <c r="M11" i="12"/>
  <c r="M13" i="12" s="1"/>
  <c r="L11" i="12"/>
  <c r="L13" i="12" s="1"/>
  <c r="K11" i="12"/>
  <c r="K13" i="12" s="1"/>
  <c r="J11" i="12"/>
  <c r="J13" i="12" s="1"/>
  <c r="I11" i="12"/>
  <c r="I13" i="12" s="1"/>
  <c r="H11" i="12"/>
  <c r="H13" i="12" s="1"/>
  <c r="G11" i="12"/>
  <c r="G13" i="12" s="1"/>
  <c r="F11" i="12"/>
  <c r="F13" i="12" s="1"/>
  <c r="E11" i="12"/>
  <c r="E13" i="12" s="1"/>
  <c r="D11" i="12"/>
  <c r="D13" i="12" s="1"/>
  <c r="C11" i="12"/>
  <c r="C13" i="12" s="1"/>
  <c r="B11" i="12"/>
  <c r="M9" i="12"/>
  <c r="L9" i="12"/>
  <c r="K9" i="12"/>
  <c r="J9" i="12"/>
  <c r="I9" i="12"/>
  <c r="H9" i="12"/>
  <c r="G9" i="12"/>
  <c r="F9" i="12"/>
  <c r="E9" i="12"/>
  <c r="D9" i="12"/>
  <c r="C9" i="12"/>
  <c r="B9" i="12"/>
  <c r="O8" i="12"/>
  <c r="N8" i="12"/>
  <c r="O7" i="12"/>
  <c r="N7" i="12"/>
  <c r="Q6" i="12" s="1"/>
  <c r="M6" i="12"/>
  <c r="L6" i="12"/>
  <c r="K6" i="12"/>
  <c r="J6" i="12"/>
  <c r="I6" i="12"/>
  <c r="H6" i="12"/>
  <c r="G6" i="12"/>
  <c r="F6" i="12"/>
  <c r="E6" i="12"/>
  <c r="D6" i="12"/>
  <c r="C6" i="12"/>
  <c r="B6" i="12"/>
  <c r="O5" i="12"/>
  <c r="N5" i="12"/>
  <c r="K4" i="12"/>
  <c r="M3" i="12"/>
  <c r="M4" i="12" s="1"/>
  <c r="L3" i="12"/>
  <c r="L4" i="12" s="1"/>
  <c r="K3" i="12"/>
  <c r="J3" i="12"/>
  <c r="J4" i="12" s="1"/>
  <c r="I3" i="12"/>
  <c r="I4" i="12" s="1"/>
  <c r="H3" i="12"/>
  <c r="G3" i="12"/>
  <c r="G4" i="12" s="1"/>
  <c r="F3" i="12"/>
  <c r="F4" i="12" s="1"/>
  <c r="E3" i="12"/>
  <c r="E4" i="12" s="1"/>
  <c r="D3" i="12"/>
  <c r="D4" i="12" s="1"/>
  <c r="C3" i="12"/>
  <c r="C4" i="12" s="1"/>
  <c r="B3" i="12"/>
  <c r="B4" i="12" s="1"/>
  <c r="O2" i="12"/>
  <c r="N2" i="12"/>
  <c r="S8" i="13" l="1"/>
  <c r="R8" i="13"/>
  <c r="Q15" i="13"/>
  <c r="P8" i="13"/>
  <c r="M8" i="13"/>
  <c r="O9" i="12"/>
  <c r="L15" i="13"/>
  <c r="K8" i="13"/>
  <c r="O6" i="12"/>
  <c r="Q3" i="12"/>
  <c r="N12" i="12"/>
  <c r="U3" i="13"/>
  <c r="U4" i="13"/>
  <c r="R15" i="13"/>
  <c r="O15" i="13"/>
  <c r="S15" i="13"/>
  <c r="P15" i="13"/>
  <c r="T15" i="13"/>
  <c r="N13" i="12"/>
  <c r="O4" i="12"/>
  <c r="O3" i="12"/>
  <c r="N11" i="12"/>
  <c r="I8" i="13"/>
  <c r="N3" i="12"/>
  <c r="T14" i="11"/>
  <c r="T12" i="11"/>
  <c r="U15" i="13" l="1"/>
  <c r="U8" i="13"/>
  <c r="S14" i="11"/>
  <c r="S12" i="11"/>
  <c r="R12" i="11" l="1"/>
  <c r="R14" i="11"/>
  <c r="Q14" i="11" l="1"/>
  <c r="P14" i="11"/>
  <c r="J13" i="10"/>
  <c r="O12" i="11" l="1"/>
  <c r="O14" i="11"/>
  <c r="O15" i="11"/>
  <c r="H12" i="10"/>
  <c r="N14" i="11" l="1"/>
  <c r="M13" i="11" l="1"/>
  <c r="L13" i="11"/>
  <c r="M14" i="11"/>
  <c r="K12" i="11" l="1"/>
  <c r="L14" i="11"/>
  <c r="E6" i="10"/>
  <c r="K15" i="11" l="1"/>
  <c r="K14" i="11"/>
  <c r="J12" i="11" l="1"/>
  <c r="J14" i="11"/>
  <c r="B12" i="10"/>
  <c r="I4" i="11" l="1"/>
  <c r="I3" i="11"/>
  <c r="I14" i="11"/>
  <c r="G13" i="10"/>
  <c r="D13" i="10"/>
  <c r="B13" i="10"/>
  <c r="M12" i="10"/>
  <c r="L12" i="10"/>
  <c r="K12" i="10"/>
  <c r="J12" i="10"/>
  <c r="I12" i="10"/>
  <c r="G12" i="10"/>
  <c r="F12" i="10"/>
  <c r="E12" i="10"/>
  <c r="D12" i="10"/>
  <c r="C12" i="10"/>
  <c r="N13" i="11"/>
  <c r="N15" i="11" s="1"/>
  <c r="M15" i="11"/>
  <c r="L15" i="11"/>
  <c r="R15" i="11"/>
  <c r="Q12" i="11"/>
  <c r="P12" i="11"/>
  <c r="I12" i="11"/>
  <c r="U10" i="11"/>
  <c r="U9" i="11"/>
  <c r="U7" i="11"/>
  <c r="U6" i="11"/>
  <c r="T4" i="11"/>
  <c r="S4" i="11"/>
  <c r="R4" i="11"/>
  <c r="Q4" i="11"/>
  <c r="P4" i="11"/>
  <c r="O4" i="11"/>
  <c r="N4" i="11"/>
  <c r="M4" i="11"/>
  <c r="L4" i="11"/>
  <c r="K4" i="11"/>
  <c r="J4" i="11"/>
  <c r="T3" i="11"/>
  <c r="T8" i="11" s="1"/>
  <c r="S3" i="11"/>
  <c r="S8" i="11" s="1"/>
  <c r="R3" i="11"/>
  <c r="R8" i="11" s="1"/>
  <c r="Q3" i="11"/>
  <c r="P3" i="11"/>
  <c r="O3" i="11"/>
  <c r="O8" i="11" s="1"/>
  <c r="N3" i="11"/>
  <c r="N8" i="11" s="1"/>
  <c r="M3" i="11"/>
  <c r="M8" i="11" s="1"/>
  <c r="L3" i="11"/>
  <c r="K3" i="11"/>
  <c r="K8" i="11" s="1"/>
  <c r="J3" i="11"/>
  <c r="M11" i="10"/>
  <c r="M13" i="10" s="1"/>
  <c r="L11" i="10"/>
  <c r="L13" i="10" s="1"/>
  <c r="K11" i="10"/>
  <c r="K13" i="10" s="1"/>
  <c r="J11" i="10"/>
  <c r="I11" i="10"/>
  <c r="I13" i="10" s="1"/>
  <c r="H11" i="10"/>
  <c r="H13" i="10" s="1"/>
  <c r="G11" i="10"/>
  <c r="F11" i="10"/>
  <c r="F13" i="10" s="1"/>
  <c r="E11" i="10"/>
  <c r="E13" i="10" s="1"/>
  <c r="D11" i="10"/>
  <c r="C11" i="10"/>
  <c r="C13" i="10" s="1"/>
  <c r="B11" i="10"/>
  <c r="M9" i="10"/>
  <c r="L9" i="10"/>
  <c r="K9" i="10"/>
  <c r="J9" i="10"/>
  <c r="I9" i="10"/>
  <c r="H9" i="10"/>
  <c r="G9" i="10"/>
  <c r="F9" i="10"/>
  <c r="E9" i="10"/>
  <c r="D9" i="10"/>
  <c r="C9" i="10"/>
  <c r="B9" i="10"/>
  <c r="O8" i="10"/>
  <c r="N8" i="10"/>
  <c r="O7" i="10"/>
  <c r="N7" i="10"/>
  <c r="Q6" i="10" s="1"/>
  <c r="M6" i="10"/>
  <c r="L6" i="10"/>
  <c r="K6" i="10"/>
  <c r="J6" i="10"/>
  <c r="I6" i="10"/>
  <c r="H6" i="10"/>
  <c r="G6" i="10"/>
  <c r="F6" i="10"/>
  <c r="D6" i="10"/>
  <c r="C6" i="10"/>
  <c r="B6" i="10"/>
  <c r="O5" i="10"/>
  <c r="N5" i="10"/>
  <c r="M3" i="10"/>
  <c r="M4" i="10" s="1"/>
  <c r="L3" i="10"/>
  <c r="L4" i="10" s="1"/>
  <c r="K3" i="10"/>
  <c r="K4" i="10" s="1"/>
  <c r="J3" i="10"/>
  <c r="J4" i="10" s="1"/>
  <c r="I3" i="10"/>
  <c r="I4" i="10" s="1"/>
  <c r="H3" i="10"/>
  <c r="H4" i="10" s="1"/>
  <c r="G3" i="10"/>
  <c r="G4" i="10" s="1"/>
  <c r="F3" i="10"/>
  <c r="F4" i="10" s="1"/>
  <c r="E3" i="10"/>
  <c r="E4" i="10" s="1"/>
  <c r="D3" i="10"/>
  <c r="D4" i="10" s="1"/>
  <c r="C3" i="10"/>
  <c r="C4" i="10" s="1"/>
  <c r="B3" i="10"/>
  <c r="O2" i="10"/>
  <c r="N2" i="10"/>
  <c r="Q8" i="11" l="1"/>
  <c r="P8" i="11"/>
  <c r="L8" i="11"/>
  <c r="O6" i="10"/>
  <c r="J8" i="11"/>
  <c r="O9" i="10"/>
  <c r="J15" i="11"/>
  <c r="T15" i="11"/>
  <c r="Q15" i="11"/>
  <c r="S15" i="11"/>
  <c r="I15" i="11"/>
  <c r="P15" i="11"/>
  <c r="U3" i="11"/>
  <c r="U4" i="11"/>
  <c r="Q3" i="10"/>
  <c r="N12" i="10"/>
  <c r="N13" i="10"/>
  <c r="O3" i="10"/>
  <c r="I8" i="11"/>
  <c r="N11" i="10"/>
  <c r="B4" i="10"/>
  <c r="O4" i="10" s="1"/>
  <c r="N3" i="10"/>
  <c r="T12" i="8"/>
  <c r="T14" i="8"/>
  <c r="S14" i="8"/>
  <c r="U15" i="11" l="1"/>
  <c r="U8" i="11"/>
  <c r="I12" i="8"/>
  <c r="S12" i="8"/>
  <c r="T14" i="7" l="1"/>
  <c r="S14" i="7"/>
  <c r="R14" i="7"/>
  <c r="Q14" i="7"/>
  <c r="P14" i="7"/>
  <c r="P15" i="7" s="1"/>
  <c r="O14" i="7"/>
  <c r="N14" i="7"/>
  <c r="N15" i="7" s="1"/>
  <c r="M14" i="7"/>
  <c r="M15" i="7" s="1"/>
  <c r="L14" i="7"/>
  <c r="L15" i="7" s="1"/>
  <c r="K14" i="7"/>
  <c r="K15" i="7" s="1"/>
  <c r="J14" i="7"/>
  <c r="J15" i="7" s="1"/>
  <c r="I14" i="7"/>
  <c r="I15" i="7"/>
  <c r="T15" i="7"/>
  <c r="S15" i="7"/>
  <c r="O15" i="7"/>
  <c r="R15" i="7"/>
  <c r="Q15" i="7"/>
  <c r="T14" i="9"/>
  <c r="S14" i="9"/>
  <c r="R14" i="9"/>
  <c r="Q14" i="9"/>
  <c r="P14" i="9"/>
  <c r="O14" i="9"/>
  <c r="N14" i="9"/>
  <c r="M14" i="9"/>
  <c r="L14" i="9"/>
  <c r="K14" i="9"/>
  <c r="J14" i="9"/>
  <c r="I14" i="9"/>
  <c r="Q15" i="9"/>
  <c r="O13" i="9"/>
  <c r="N13" i="9"/>
  <c r="N15" i="9" s="1"/>
  <c r="M13" i="9"/>
  <c r="M15" i="9" s="1"/>
  <c r="L13" i="9"/>
  <c r="T12" i="9"/>
  <c r="S12" i="9"/>
  <c r="R12" i="9"/>
  <c r="Q12" i="9"/>
  <c r="P12" i="9"/>
  <c r="P15" i="9" s="1"/>
  <c r="K12" i="9"/>
  <c r="K15" i="9" s="1"/>
  <c r="J12" i="9"/>
  <c r="I12" i="9"/>
  <c r="I15" i="9" s="1"/>
  <c r="U10" i="9"/>
  <c r="U9" i="9"/>
  <c r="U7" i="9"/>
  <c r="U6" i="9"/>
  <c r="T4" i="9"/>
  <c r="S4" i="9"/>
  <c r="R4" i="9"/>
  <c r="Q4" i="9"/>
  <c r="P4" i="9"/>
  <c r="O4" i="9"/>
  <c r="N4" i="9"/>
  <c r="M4" i="9"/>
  <c r="L4" i="9"/>
  <c r="K4" i="9"/>
  <c r="J4" i="9"/>
  <c r="I4" i="9"/>
  <c r="T3" i="9"/>
  <c r="T8" i="9" s="1"/>
  <c r="S3" i="9"/>
  <c r="S8" i="9" s="1"/>
  <c r="R3" i="9"/>
  <c r="R8" i="9" s="1"/>
  <c r="Q3" i="9"/>
  <c r="Q8" i="9" s="1"/>
  <c r="P3" i="9"/>
  <c r="P8" i="9" s="1"/>
  <c r="O3" i="9"/>
  <c r="O8" i="9" s="1"/>
  <c r="N3" i="9"/>
  <c r="N8" i="9" s="1"/>
  <c r="M3" i="9"/>
  <c r="M8" i="9" s="1"/>
  <c r="L3" i="9"/>
  <c r="L8" i="9" s="1"/>
  <c r="K3" i="9"/>
  <c r="K8" i="9" s="1"/>
  <c r="J3" i="9"/>
  <c r="J8" i="9" s="1"/>
  <c r="I3" i="9"/>
  <c r="I8" i="9" s="1"/>
  <c r="J15" i="8"/>
  <c r="R14" i="8"/>
  <c r="Q14" i="8"/>
  <c r="P14" i="8"/>
  <c r="O14" i="8"/>
  <c r="N14" i="8"/>
  <c r="M14" i="8"/>
  <c r="L14" i="8"/>
  <c r="K14" i="8"/>
  <c r="J14" i="8"/>
  <c r="I14" i="8"/>
  <c r="O13" i="7"/>
  <c r="N13" i="7"/>
  <c r="M13" i="7"/>
  <c r="L13" i="7"/>
  <c r="T12" i="7"/>
  <c r="S12" i="7"/>
  <c r="R12" i="7"/>
  <c r="Q12" i="7"/>
  <c r="P12" i="7"/>
  <c r="K12" i="7"/>
  <c r="J12" i="7"/>
  <c r="I12" i="7"/>
  <c r="R12" i="8"/>
  <c r="R15" i="8" s="1"/>
  <c r="S15" i="8"/>
  <c r="T15" i="8"/>
  <c r="Q12" i="8"/>
  <c r="Q15" i="8" s="1"/>
  <c r="P12" i="8"/>
  <c r="P15" i="8" s="1"/>
  <c r="O13" i="8"/>
  <c r="O15" i="8" s="1"/>
  <c r="N13" i="8"/>
  <c r="N15" i="8" s="1"/>
  <c r="M13" i="8"/>
  <c r="M15" i="8" s="1"/>
  <c r="L13" i="8"/>
  <c r="L15" i="8" s="1"/>
  <c r="K12" i="8"/>
  <c r="K15" i="8" s="1"/>
  <c r="J12" i="8"/>
  <c r="I15" i="8"/>
  <c r="U9" i="7"/>
  <c r="U10" i="7"/>
  <c r="U10" i="8"/>
  <c r="U9" i="8"/>
  <c r="I8" i="8"/>
  <c r="U7" i="8"/>
  <c r="U6" i="8"/>
  <c r="T4" i="8"/>
  <c r="S4" i="8"/>
  <c r="R4" i="8"/>
  <c r="Q4" i="8"/>
  <c r="P4" i="8"/>
  <c r="O4" i="8"/>
  <c r="N4" i="8"/>
  <c r="M4" i="8"/>
  <c r="L4" i="8"/>
  <c r="K4" i="8"/>
  <c r="J4" i="8"/>
  <c r="I4" i="8"/>
  <c r="T3" i="8"/>
  <c r="T8" i="8" s="1"/>
  <c r="S3" i="8"/>
  <c r="S8" i="8" s="1"/>
  <c r="R3" i="8"/>
  <c r="R8" i="8" s="1"/>
  <c r="Q3" i="8"/>
  <c r="P3" i="8"/>
  <c r="P8" i="8" s="1"/>
  <c r="O3" i="8"/>
  <c r="O8" i="8" s="1"/>
  <c r="N3" i="8"/>
  <c r="N8" i="8" s="1"/>
  <c r="M3" i="8"/>
  <c r="M8" i="8" s="1"/>
  <c r="L3" i="8"/>
  <c r="L8" i="8" s="1"/>
  <c r="K3" i="8"/>
  <c r="J3" i="8"/>
  <c r="J8" i="8" s="1"/>
  <c r="I3" i="8"/>
  <c r="M7" i="7"/>
  <c r="L7" i="7"/>
  <c r="K7" i="7"/>
  <c r="J7" i="7"/>
  <c r="I7" i="7"/>
  <c r="U7" i="7" s="1"/>
  <c r="U6" i="7"/>
  <c r="T4" i="7"/>
  <c r="T8" i="7" s="1"/>
  <c r="S4" i="7"/>
  <c r="R4" i="7"/>
  <c r="Q4" i="7"/>
  <c r="P4" i="7"/>
  <c r="O4" i="7"/>
  <c r="N4" i="7"/>
  <c r="N8" i="7" s="1"/>
  <c r="M4" i="7"/>
  <c r="L4" i="7"/>
  <c r="K4" i="7"/>
  <c r="J4" i="7"/>
  <c r="I4" i="7"/>
  <c r="U4" i="7" s="1"/>
  <c r="T3" i="7"/>
  <c r="S3" i="7"/>
  <c r="S8" i="7" s="1"/>
  <c r="R3" i="7"/>
  <c r="R8" i="7" s="1"/>
  <c r="Q3" i="7"/>
  <c r="Q8" i="7" s="1"/>
  <c r="P3" i="7"/>
  <c r="P8" i="7" s="1"/>
  <c r="O3" i="7"/>
  <c r="O8" i="7" s="1"/>
  <c r="N3" i="7"/>
  <c r="M3" i="7"/>
  <c r="M8" i="7" s="1"/>
  <c r="L3" i="7"/>
  <c r="L8" i="7" s="1"/>
  <c r="K3" i="7"/>
  <c r="K8" i="7" s="1"/>
  <c r="J3" i="7"/>
  <c r="J8" i="7" s="1"/>
  <c r="I3" i="7"/>
  <c r="U3" i="7" s="1"/>
  <c r="B9" i="6"/>
  <c r="U15" i="8" l="1"/>
  <c r="U15" i="7"/>
  <c r="U4" i="9"/>
  <c r="S15" i="9"/>
  <c r="T15" i="9"/>
  <c r="R15" i="9"/>
  <c r="O15" i="9"/>
  <c r="L15" i="9"/>
  <c r="J15" i="9"/>
  <c r="U3" i="9"/>
  <c r="U4" i="8"/>
  <c r="K8" i="8"/>
  <c r="Q8" i="8"/>
  <c r="U3" i="8"/>
  <c r="U8" i="7"/>
  <c r="I8" i="7"/>
  <c r="M13" i="6"/>
  <c r="F13" i="6"/>
  <c r="E13" i="6"/>
  <c r="D13" i="6"/>
  <c r="B13" i="6"/>
  <c r="M12" i="6"/>
  <c r="L12" i="6"/>
  <c r="K12" i="6"/>
  <c r="J12" i="6"/>
  <c r="I12" i="6"/>
  <c r="H12" i="6"/>
  <c r="G12" i="6"/>
  <c r="F12" i="6"/>
  <c r="E12" i="6"/>
  <c r="D12" i="6"/>
  <c r="C12" i="6"/>
  <c r="B12" i="6"/>
  <c r="M11" i="6"/>
  <c r="L11" i="6"/>
  <c r="L13" i="6" s="1"/>
  <c r="K11" i="6"/>
  <c r="K13" i="6" s="1"/>
  <c r="J11" i="6"/>
  <c r="J13" i="6" s="1"/>
  <c r="I11" i="6"/>
  <c r="I13" i="6" s="1"/>
  <c r="H11" i="6"/>
  <c r="H13" i="6" s="1"/>
  <c r="G11" i="6"/>
  <c r="G13" i="6" s="1"/>
  <c r="F11" i="6"/>
  <c r="E11" i="6"/>
  <c r="D11" i="6"/>
  <c r="C11" i="6"/>
  <c r="C13" i="6" s="1"/>
  <c r="B11" i="6"/>
  <c r="M9" i="6"/>
  <c r="L9" i="6"/>
  <c r="K9" i="6"/>
  <c r="J9" i="6"/>
  <c r="I9" i="6"/>
  <c r="H9" i="6"/>
  <c r="G9" i="6"/>
  <c r="F9" i="6"/>
  <c r="E9" i="6"/>
  <c r="D9" i="6"/>
  <c r="C9" i="6"/>
  <c r="O8" i="6"/>
  <c r="N8" i="6"/>
  <c r="O7" i="6"/>
  <c r="N7" i="6"/>
  <c r="Q3" i="6" s="1"/>
  <c r="M6" i="6"/>
  <c r="L6" i="6"/>
  <c r="K6" i="6"/>
  <c r="J6" i="6"/>
  <c r="I6" i="6"/>
  <c r="H6" i="6"/>
  <c r="G6" i="6"/>
  <c r="F6" i="6"/>
  <c r="E6" i="6"/>
  <c r="D6" i="6"/>
  <c r="C6" i="6"/>
  <c r="B6" i="6"/>
  <c r="O5" i="6"/>
  <c r="N5" i="6"/>
  <c r="J4" i="6"/>
  <c r="M3" i="6"/>
  <c r="M4" i="6" s="1"/>
  <c r="L3" i="6"/>
  <c r="L4" i="6" s="1"/>
  <c r="K3" i="6"/>
  <c r="K4" i="6" s="1"/>
  <c r="J3" i="6"/>
  <c r="I3" i="6"/>
  <c r="I4" i="6" s="1"/>
  <c r="H3" i="6"/>
  <c r="H4" i="6" s="1"/>
  <c r="G3" i="6"/>
  <c r="G4" i="6" s="1"/>
  <c r="F3" i="6"/>
  <c r="F4" i="6" s="1"/>
  <c r="E3" i="6"/>
  <c r="E4" i="6" s="1"/>
  <c r="D3" i="6"/>
  <c r="D4" i="6" s="1"/>
  <c r="C3" i="6"/>
  <c r="C4" i="6" s="1"/>
  <c r="B3" i="6"/>
  <c r="B4" i="6" s="1"/>
  <c r="O2" i="6"/>
  <c r="N2" i="6"/>
  <c r="U8" i="9" l="1"/>
  <c r="U15" i="9"/>
  <c r="U8" i="8"/>
  <c r="O9" i="6"/>
  <c r="O6" i="6"/>
  <c r="Q6" i="6"/>
  <c r="N12" i="6"/>
  <c r="O4" i="6"/>
  <c r="N13" i="6"/>
  <c r="N3" i="6"/>
  <c r="O3" i="6"/>
  <c r="N11" i="6"/>
  <c r="C13" i="5"/>
  <c r="D13" i="5"/>
  <c r="E13" i="5"/>
  <c r="F13" i="5"/>
  <c r="G13" i="5"/>
  <c r="H13" i="5"/>
  <c r="I13" i="5"/>
  <c r="J13" i="5"/>
  <c r="L13" i="5"/>
  <c r="B13" i="5"/>
  <c r="B12" i="5"/>
  <c r="N11" i="4"/>
  <c r="C11" i="4"/>
  <c r="D11" i="4"/>
  <c r="E11" i="4"/>
  <c r="F11" i="4"/>
  <c r="G11" i="4"/>
  <c r="H11" i="4"/>
  <c r="I11" i="4"/>
  <c r="J11" i="4"/>
  <c r="K11" i="4"/>
  <c r="L11" i="4"/>
  <c r="M11" i="4"/>
  <c r="B11" i="4"/>
  <c r="C12" i="5"/>
  <c r="D12" i="5"/>
  <c r="E12" i="5"/>
  <c r="F12" i="5"/>
  <c r="G12" i="5"/>
  <c r="H12" i="5"/>
  <c r="I12" i="5"/>
  <c r="J12" i="5"/>
  <c r="K12" i="5"/>
  <c r="L12" i="5"/>
  <c r="M12" i="5"/>
  <c r="C11" i="5"/>
  <c r="D11" i="5"/>
  <c r="E11" i="5"/>
  <c r="F11" i="5"/>
  <c r="G11" i="5"/>
  <c r="H11" i="5"/>
  <c r="I11" i="5"/>
  <c r="J11" i="5"/>
  <c r="K11" i="5"/>
  <c r="L11" i="5"/>
  <c r="M11" i="5"/>
  <c r="M13" i="5" s="1"/>
  <c r="B11" i="5"/>
  <c r="N11" i="5" l="1"/>
  <c r="K13" i="5"/>
  <c r="N12" i="5"/>
  <c r="N13" i="5"/>
  <c r="M9" i="5"/>
  <c r="L9" i="5"/>
  <c r="K9" i="5"/>
  <c r="J9" i="5"/>
  <c r="I9" i="5"/>
  <c r="H9" i="5"/>
  <c r="G9" i="5"/>
  <c r="F9" i="5"/>
  <c r="E9" i="5"/>
  <c r="D9" i="5"/>
  <c r="C9" i="5"/>
  <c r="B9" i="5"/>
  <c r="O8" i="5"/>
  <c r="N8" i="5"/>
  <c r="O7" i="5"/>
  <c r="N7" i="5"/>
  <c r="Q6" i="5" s="1"/>
  <c r="M6" i="5"/>
  <c r="L6" i="5"/>
  <c r="K6" i="5"/>
  <c r="J6" i="5"/>
  <c r="I6" i="5"/>
  <c r="H6" i="5"/>
  <c r="G6" i="5"/>
  <c r="F6" i="5"/>
  <c r="E6" i="5"/>
  <c r="D6" i="5"/>
  <c r="C6" i="5"/>
  <c r="B6" i="5"/>
  <c r="O5" i="5"/>
  <c r="N5" i="5"/>
  <c r="E4" i="5"/>
  <c r="M3" i="5"/>
  <c r="M4" i="5" s="1"/>
  <c r="L3" i="5"/>
  <c r="L4" i="5" s="1"/>
  <c r="K3" i="5"/>
  <c r="K4" i="5" s="1"/>
  <c r="J3" i="5"/>
  <c r="J4" i="5" s="1"/>
  <c r="I3" i="5"/>
  <c r="I4" i="5" s="1"/>
  <c r="H3" i="5"/>
  <c r="H4" i="5" s="1"/>
  <c r="G3" i="5"/>
  <c r="G4" i="5" s="1"/>
  <c r="F3" i="5"/>
  <c r="F4" i="5" s="1"/>
  <c r="E3" i="5"/>
  <c r="D3" i="5"/>
  <c r="D4" i="5" s="1"/>
  <c r="C3" i="5"/>
  <c r="C4" i="5" s="1"/>
  <c r="B3" i="5"/>
  <c r="O2" i="5"/>
  <c r="N2" i="5"/>
  <c r="Q6" i="4"/>
  <c r="Q3" i="4"/>
  <c r="O9" i="4"/>
  <c r="O8" i="4"/>
  <c r="O7" i="4"/>
  <c r="O6" i="4"/>
  <c r="O5" i="4"/>
  <c r="O4" i="4"/>
  <c r="O3" i="4"/>
  <c r="O2" i="4"/>
  <c r="N5" i="4"/>
  <c r="N3" i="4"/>
  <c r="N2" i="4"/>
  <c r="N8" i="4"/>
  <c r="N7" i="4"/>
  <c r="C9" i="4"/>
  <c r="D9" i="4"/>
  <c r="E9" i="4"/>
  <c r="F9" i="4"/>
  <c r="G9" i="4"/>
  <c r="H9" i="4"/>
  <c r="I9" i="4"/>
  <c r="J9" i="4"/>
  <c r="K9" i="4"/>
  <c r="L9" i="4"/>
  <c r="M9" i="4"/>
  <c r="B9" i="4"/>
  <c r="M6" i="4"/>
  <c r="L6" i="4"/>
  <c r="K6" i="4"/>
  <c r="J6" i="4"/>
  <c r="I6" i="4"/>
  <c r="H6" i="4"/>
  <c r="G6" i="4"/>
  <c r="F6" i="4"/>
  <c r="E6" i="4"/>
  <c r="D6" i="4"/>
  <c r="C6" i="4"/>
  <c r="B6" i="4"/>
  <c r="M3" i="4"/>
  <c r="M4" i="4" s="1"/>
  <c r="L3" i="4"/>
  <c r="L4" i="4" s="1"/>
  <c r="K3" i="4"/>
  <c r="K4" i="4" s="1"/>
  <c r="J3" i="4"/>
  <c r="J4" i="4" s="1"/>
  <c r="I3" i="4"/>
  <c r="I4" i="4" s="1"/>
  <c r="H3" i="4"/>
  <c r="H4" i="4" s="1"/>
  <c r="G3" i="4"/>
  <c r="G4" i="4" s="1"/>
  <c r="F3" i="4"/>
  <c r="F4" i="4" s="1"/>
  <c r="E3" i="4"/>
  <c r="E4" i="4" s="1"/>
  <c r="D3" i="4"/>
  <c r="D4" i="4" s="1"/>
  <c r="C3" i="4"/>
  <c r="C4" i="4" s="1"/>
  <c r="B3" i="4"/>
  <c r="B4" i="2"/>
  <c r="B3" i="2"/>
  <c r="Q3" i="5" l="1"/>
  <c r="N3" i="5"/>
  <c r="O9" i="5"/>
  <c r="O6" i="5"/>
  <c r="O3" i="5"/>
  <c r="B4" i="5"/>
  <c r="O4" i="5" s="1"/>
  <c r="B4" i="4"/>
  <c r="P6" i="2"/>
  <c r="N9" i="2"/>
  <c r="P3" i="2" s="1"/>
  <c r="N5" i="2"/>
  <c r="N2" i="2"/>
  <c r="C6" i="2"/>
  <c r="D6" i="2"/>
  <c r="E6" i="2"/>
  <c r="F6" i="2"/>
  <c r="G6" i="2"/>
  <c r="N6" i="2" s="1"/>
  <c r="H6" i="2"/>
  <c r="I6" i="2"/>
  <c r="J6" i="2"/>
  <c r="K6" i="2"/>
  <c r="L6" i="2"/>
  <c r="M6" i="2"/>
  <c r="B6" i="2"/>
  <c r="C3" i="2"/>
  <c r="C4" i="2" s="1"/>
  <c r="D3" i="2"/>
  <c r="D4" i="2" s="1"/>
  <c r="E3" i="2"/>
  <c r="E4" i="2" s="1"/>
  <c r="N4" i="2" s="1"/>
  <c r="F3" i="2"/>
  <c r="F4" i="2" s="1"/>
  <c r="G3" i="2"/>
  <c r="G4" i="2" s="1"/>
  <c r="H3" i="2"/>
  <c r="H4" i="2" s="1"/>
  <c r="I3" i="2"/>
  <c r="I4" i="2" s="1"/>
  <c r="J3" i="2"/>
  <c r="J4" i="2" s="1"/>
  <c r="K3" i="2"/>
  <c r="K4" i="2" s="1"/>
  <c r="L3" i="2"/>
  <c r="L4" i="2" s="1"/>
  <c r="M3" i="2"/>
  <c r="M4" i="2" s="1"/>
  <c r="N3" i="2" l="1"/>
  <c r="E7" i="1"/>
  <c r="G7" i="1" s="1"/>
  <c r="E14" i="1"/>
  <c r="F9" i="1" s="1"/>
  <c r="D13" i="1"/>
  <c r="E13" i="1" s="1"/>
  <c r="D10" i="1"/>
  <c r="E9" i="1" l="1"/>
  <c r="G9" i="1" s="1"/>
  <c r="E4" i="1"/>
  <c r="E8" i="1"/>
  <c r="G8" i="1" s="1"/>
  <c r="E5" i="1"/>
  <c r="E6" i="1"/>
  <c r="E2" i="1"/>
  <c r="E10" i="1" s="1"/>
  <c r="E3" i="1"/>
  <c r="F4" i="1"/>
  <c r="F6" i="1"/>
  <c r="F8" i="1"/>
  <c r="F2" i="1"/>
  <c r="F3" i="1"/>
  <c r="F5" i="1"/>
  <c r="G2" i="1" l="1"/>
  <c r="G3" i="1"/>
  <c r="F10" i="1"/>
  <c r="G10" i="1" s="1"/>
  <c r="G4" i="1"/>
  <c r="G6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F927908F-DEFD-42B3-BC93-4DF328A70FF9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「月別発電量」から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パワコン１の差</t>
        </r>
        <r>
          <rPr>
            <b/>
            <sz val="11"/>
            <color indexed="81"/>
            <rFont val="BIZ UDPゴシック"/>
            <family val="3"/>
            <charset val="128"/>
          </rPr>
          <t xml:space="preserve">
　・・・表示はkwhだから/1000で入力！！
　「－」マイナスで入力！！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5F70D135-A919-47C3-81C5-6B38202BC948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「月別発電量」から</t>
        </r>
        <r>
          <rPr>
            <b/>
            <sz val="11"/>
            <color indexed="81"/>
            <rFont val="BIZ UDPゴシック"/>
            <family val="3"/>
            <charset val="128"/>
          </rPr>
          <t>　パワコン１の差
　・・・表示はkwhだから/1000で入力！！
　「－」マイナスで入力！！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C1158326-6B98-4FA1-96F1-BFAD5B9AAA03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「月別発電量」から</t>
        </r>
        <r>
          <rPr>
            <b/>
            <sz val="11"/>
            <color indexed="81"/>
            <rFont val="BIZ UDPゴシック"/>
            <family val="3"/>
            <charset val="128"/>
          </rPr>
          <t>　パワコン１の差
　・・・表示はkwhだから/1000で入力！！
　「－」マイナスで入力！！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859F4282-2BD7-40B6-AAA8-38CEAFEABD6C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「月別発電量」から</t>
        </r>
        <r>
          <rPr>
            <b/>
            <sz val="11"/>
            <color indexed="81"/>
            <rFont val="BIZ UDPゴシック"/>
            <family val="3"/>
            <charset val="128"/>
          </rPr>
          <t>　パワコン１の差
　・・・表示はkwhだから/1000で入力！！
　「－」マイナスで入力！！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AAAA042A-1071-4ABC-9621-92C12780AFA9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「月別発電量」から</t>
        </r>
        <r>
          <rPr>
            <b/>
            <sz val="11"/>
            <color indexed="81"/>
            <rFont val="BIZ UDPゴシック"/>
            <family val="3"/>
            <charset val="128"/>
          </rPr>
          <t>　パワコン１の差
　・・・表示はkwhだから/1000で入力！！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三春功志</author>
  </authors>
  <commentList>
    <comment ref="G7" authorId="0" shapeId="0" xr:uid="{0C0FE603-D653-4944-88C8-EF4855800EEE}">
      <text>
        <r>
          <rPr>
            <b/>
            <sz val="11"/>
            <color indexed="81"/>
            <rFont val="BIZ UDPゴシック"/>
            <family val="3"/>
            <charset val="128"/>
          </rPr>
          <t>〇石橋電気が持ってくる「月次点検・測定記録」
　の「太陽電池発電所点検記録」欄の
　</t>
        </r>
        <r>
          <rPr>
            <b/>
            <strike/>
            <sz val="11"/>
            <color indexed="81"/>
            <rFont val="BIZ UDPゴシック"/>
            <family val="3"/>
            <charset val="128"/>
          </rPr>
          <t>「月別発電量」から</t>
        </r>
        <r>
          <rPr>
            <b/>
            <sz val="11"/>
            <color indexed="81"/>
            <rFont val="BIZ UDPゴシック"/>
            <family val="3"/>
            <charset val="128"/>
          </rPr>
          <t>　パワコン１の差
　・・・表示はkwhだから/1000で入力！！
　「－」マイナスで入力！！</t>
        </r>
      </text>
    </comment>
  </commentList>
</comments>
</file>

<file path=xl/sharedStrings.xml><?xml version="1.0" encoding="utf-8"?>
<sst xmlns="http://schemas.openxmlformats.org/spreadsheetml/2006/main" count="496" uniqueCount="100">
  <si>
    <t>基本料金</t>
    <rPh sb="0" eb="2">
      <t>キホン</t>
    </rPh>
    <rPh sb="2" eb="4">
      <t>リョウキン</t>
    </rPh>
    <phoneticPr fontId="1"/>
  </si>
  <si>
    <t>電気料金</t>
    <rPh sb="0" eb="2">
      <t>デンキ</t>
    </rPh>
    <rPh sb="2" eb="4">
      <t>リョウキン</t>
    </rPh>
    <phoneticPr fontId="1"/>
  </si>
  <si>
    <t>燃料調整額</t>
    <rPh sb="0" eb="2">
      <t>ネンリョウ</t>
    </rPh>
    <rPh sb="2" eb="4">
      <t>チョウセイ</t>
    </rPh>
    <rPh sb="4" eb="5">
      <t>ガク</t>
    </rPh>
    <phoneticPr fontId="1"/>
  </si>
  <si>
    <t>その他季</t>
    <rPh sb="2" eb="3">
      <t>タ</t>
    </rPh>
    <rPh sb="3" eb="4">
      <t>キ</t>
    </rPh>
    <phoneticPr fontId="1"/>
  </si>
  <si>
    <t>夜間料金</t>
    <rPh sb="0" eb="2">
      <t>ヤカン</t>
    </rPh>
    <rPh sb="2" eb="4">
      <t>リョウキン</t>
    </rPh>
    <phoneticPr fontId="1"/>
  </si>
  <si>
    <t>蓄熱調整割引</t>
    <rPh sb="0" eb="2">
      <t>チクネツ</t>
    </rPh>
    <rPh sb="2" eb="4">
      <t>チョウセイ</t>
    </rPh>
    <rPh sb="4" eb="6">
      <t>ワリビキ</t>
    </rPh>
    <phoneticPr fontId="1"/>
  </si>
  <si>
    <t>電化厨房割引</t>
    <rPh sb="0" eb="2">
      <t>デンカ</t>
    </rPh>
    <rPh sb="2" eb="4">
      <t>チュウボウ</t>
    </rPh>
    <rPh sb="4" eb="6">
      <t>ワリビキ</t>
    </rPh>
    <phoneticPr fontId="1"/>
  </si>
  <si>
    <t>オール電化割引</t>
    <rPh sb="3" eb="5">
      <t>デンカ</t>
    </rPh>
    <rPh sb="5" eb="7">
      <t>ワリビキ</t>
    </rPh>
    <phoneticPr fontId="1"/>
  </si>
  <si>
    <t>再生エネ発電賦課金</t>
    <rPh sb="0" eb="2">
      <t>サイセイ</t>
    </rPh>
    <rPh sb="4" eb="6">
      <t>ハツデン</t>
    </rPh>
    <rPh sb="6" eb="9">
      <t>フカキン</t>
    </rPh>
    <phoneticPr fontId="1"/>
  </si>
  <si>
    <t>合計</t>
    <rPh sb="0" eb="2">
      <t>ゴウケイ</t>
    </rPh>
    <phoneticPr fontId="1"/>
  </si>
  <si>
    <t>全体使用電気量</t>
    <rPh sb="0" eb="2">
      <t>ゼンタイ</t>
    </rPh>
    <rPh sb="2" eb="4">
      <t>シヨウ</t>
    </rPh>
    <rPh sb="4" eb="6">
      <t>デンキ</t>
    </rPh>
    <rPh sb="6" eb="7">
      <t>リョウ</t>
    </rPh>
    <phoneticPr fontId="1"/>
  </si>
  <si>
    <t>医療センター</t>
    <rPh sb="0" eb="2">
      <t>イリョウ</t>
    </rPh>
    <phoneticPr fontId="1"/>
  </si>
  <si>
    <t>健康センター</t>
    <rPh sb="0" eb="2">
      <t>ケンコウ</t>
    </rPh>
    <phoneticPr fontId="1"/>
  </si>
  <si>
    <t>健康福祉課</t>
    <rPh sb="0" eb="2">
      <t>ケンコウ</t>
    </rPh>
    <rPh sb="2" eb="5">
      <t>フクシカ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</si>
  <si>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</si>
  <si>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</si>
  <si>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</si>
  <si>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</si>
  <si>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</si>
  <si>
    <t>9月</t>
  </si>
  <si>
    <t>10月</t>
  </si>
  <si>
    <t>11月</t>
  </si>
  <si>
    <t>12月</t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</si>
  <si>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</si>
  <si>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</si>
  <si>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</si>
  <si>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健康センター</t>
    <rPh sb="0" eb="2">
      <t>ケンコウ</t>
    </rPh>
    <phoneticPr fontId="1"/>
  </si>
  <si>
    <t>医療センター</t>
    <rPh sb="0" eb="2">
      <t>イリョウ</t>
    </rPh>
    <phoneticPr fontId="1"/>
  </si>
  <si>
    <t>割合</t>
    <rPh sb="0" eb="2">
      <t>ワリアイ</t>
    </rPh>
    <phoneticPr fontId="1"/>
  </si>
  <si>
    <t>平均</t>
    <rPh sb="0" eb="2">
      <t>ヘイキン</t>
    </rPh>
    <phoneticPr fontId="1"/>
  </si>
  <si>
    <t>R1電気使用量</t>
    <rPh sb="2" eb="4">
      <t>デンキ</t>
    </rPh>
    <rPh sb="4" eb="7">
      <t>シヨウリョウ</t>
    </rPh>
    <phoneticPr fontId="1"/>
  </si>
  <si>
    <t>全体</t>
    <rPh sb="0" eb="2">
      <t>ゼンタイ</t>
    </rPh>
    <phoneticPr fontId="1"/>
  </si>
  <si>
    <t>全体電気料</t>
    <rPh sb="0" eb="2">
      <t>ゼンタイ</t>
    </rPh>
    <rPh sb="2" eb="4">
      <t>デンキ</t>
    </rPh>
    <rPh sb="4" eb="5">
      <t>リョウ</t>
    </rPh>
    <phoneticPr fontId="1"/>
  </si>
  <si>
    <t>R3予算</t>
    <rPh sb="2" eb="4">
      <t>ヨサン</t>
    </rPh>
    <phoneticPr fontId="1"/>
  </si>
  <si>
    <t>丸め</t>
    <rPh sb="0" eb="1">
      <t>マル</t>
    </rPh>
    <phoneticPr fontId="1"/>
  </si>
  <si>
    <t>R2電気使用量</t>
    <rPh sb="2" eb="4">
      <t>デンキ</t>
    </rPh>
    <rPh sb="4" eb="7">
      <t>シヨウリョウ</t>
    </rPh>
    <phoneticPr fontId="1"/>
  </si>
  <si>
    <t>全体使用量
kwh</t>
    <rPh sb="0" eb="2">
      <t>ゼンタイ</t>
    </rPh>
    <rPh sb="2" eb="5">
      <t>シヨウリョウ</t>
    </rPh>
    <phoneticPr fontId="1"/>
  </si>
  <si>
    <t>健康センター使用量
kwh</t>
    <rPh sb="0" eb="2">
      <t>ケンコウ</t>
    </rPh>
    <rPh sb="6" eb="9">
      <t>シヨウリョウ</t>
    </rPh>
    <phoneticPr fontId="1"/>
  </si>
  <si>
    <t>全体請求金額
円</t>
    <rPh sb="0" eb="2">
      <t>ゼンタイ</t>
    </rPh>
    <rPh sb="2" eb="4">
      <t>セイキュウ</t>
    </rPh>
    <rPh sb="4" eb="6">
      <t>キンガク</t>
    </rPh>
    <rPh sb="7" eb="8">
      <t>エン</t>
    </rPh>
    <phoneticPr fontId="1"/>
  </si>
  <si>
    <t>医療センター
支払額</t>
    <rPh sb="0" eb="2">
      <t>イリョウ</t>
    </rPh>
    <rPh sb="7" eb="9">
      <t>シハライ</t>
    </rPh>
    <rPh sb="9" eb="10">
      <t>ガク</t>
    </rPh>
    <phoneticPr fontId="1"/>
  </si>
  <si>
    <t>健康センター
支払額</t>
    <rPh sb="0" eb="2">
      <t>ケンコウ</t>
    </rPh>
    <rPh sb="7" eb="9">
      <t>シハライ</t>
    </rPh>
    <rPh sb="9" eb="10">
      <t>ガク</t>
    </rPh>
    <phoneticPr fontId="1"/>
  </si>
  <si>
    <t>医療センター
前年比</t>
    <rPh sb="0" eb="2">
      <t>イリョウ</t>
    </rPh>
    <rPh sb="7" eb="9">
      <t>ゼンネン</t>
    </rPh>
    <rPh sb="9" eb="10">
      <t>ヒ</t>
    </rPh>
    <phoneticPr fontId="1"/>
  </si>
  <si>
    <t>健康センター
前年比</t>
    <rPh sb="0" eb="2">
      <t>ケンコウ</t>
    </rPh>
    <rPh sb="7" eb="9">
      <t>ゼンネン</t>
    </rPh>
    <rPh sb="9" eb="10">
      <t>ヒ</t>
    </rPh>
    <phoneticPr fontId="1"/>
  </si>
  <si>
    <t>R3電気使用量</t>
    <rPh sb="2" eb="4">
      <t>デンキ</t>
    </rPh>
    <rPh sb="4" eb="7">
      <t>シヨウリョウ</t>
    </rPh>
    <phoneticPr fontId="1"/>
  </si>
  <si>
    <t>R4予算</t>
    <rPh sb="2" eb="4">
      <t>ヨサン</t>
    </rPh>
    <phoneticPr fontId="1"/>
  </si>
  <si>
    <t>R4電気使用量</t>
    <rPh sb="2" eb="4">
      <t>デンキ</t>
    </rPh>
    <rPh sb="4" eb="7">
      <t>シヨウリョウ</t>
    </rPh>
    <phoneticPr fontId="1"/>
  </si>
  <si>
    <t>R5予算</t>
    <rPh sb="2" eb="4">
      <t>ヨサン</t>
    </rPh>
    <phoneticPr fontId="1"/>
  </si>
  <si>
    <t>使　　　　　用　　　　　量</t>
    <phoneticPr fontId="7"/>
  </si>
  <si>
    <t>単位</t>
  </si>
  <si>
    <t>4月</t>
    <rPh sb="1" eb="2">
      <t>ガツ</t>
    </rPh>
    <phoneticPr fontId="7"/>
  </si>
  <si>
    <t>5月</t>
  </si>
  <si>
    <t>6月</t>
  </si>
  <si>
    <t>7月</t>
  </si>
  <si>
    <t>1月</t>
  </si>
  <si>
    <t>2月</t>
  </si>
  <si>
    <t>3月</t>
  </si>
  <si>
    <t>合　計</t>
    <rPh sb="0" eb="1">
      <t>ゴウ</t>
    </rPh>
    <rPh sb="2" eb="3">
      <t>ケイ</t>
    </rPh>
    <phoneticPr fontId="7"/>
  </si>
  <si>
    <t>電気</t>
    <phoneticPr fontId="7"/>
  </si>
  <si>
    <t>一般電気事業者</t>
  </si>
  <si>
    <t>昼間買電</t>
    <phoneticPr fontId="7"/>
  </si>
  <si>
    <t>千ｋWh</t>
  </si>
  <si>
    <t>夜間買電</t>
    <rPh sb="2" eb="3">
      <t>カ</t>
    </rPh>
    <phoneticPr fontId="7"/>
  </si>
  <si>
    <t>使用期間</t>
    <rPh sb="0" eb="2">
      <t>シヨウ</t>
    </rPh>
    <rPh sb="2" eb="4">
      <t>キカン</t>
    </rPh>
    <phoneticPr fontId="7"/>
  </si>
  <si>
    <t>　4月1日～5月1日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</si>
  <si>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5月1日～6月1日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</si>
  <si>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6月1日～7月1日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</si>
  <si>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7月1日～7月1日8</t>
    <rPh sb="2" eb="3">
      <t>ツキ</t>
    </rPh>
    <rPh sb="4" eb="5">
      <t>ヒ</t>
    </rPh>
    <rPh sb="7" eb="8">
      <t>ツキ</t>
    </rPh>
    <rPh sb="9" eb="10">
      <t>ヒ</t>
    </rPh>
    <phoneticPr fontId="7"/>
  </si>
  <si>
    <t>　8月1日～9月1日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</si>
  <si>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9月1日～10月1日</t>
    <rPh sb="2" eb="3">
      <t>ツキ</t>
    </rPh>
    <rPh sb="4" eb="5">
      <t>ヒ</t>
    </rPh>
    <rPh sb="8" eb="9">
      <t>ツキ</t>
    </rPh>
    <rPh sb="10" eb="11">
      <t>ヒ</t>
    </rPh>
    <phoneticPr fontId="7"/>
  </si>
  <si>
    <t>　10月1日～11月1日</t>
    <rPh sb="3" eb="4">
      <t>ツキ</t>
    </rPh>
    <rPh sb="5" eb="6">
      <t>ヒ</t>
    </rPh>
    <rPh sb="9" eb="10">
      <t>ツキ</t>
    </rPh>
    <rPh sb="11" eb="12">
      <t>ヒ</t>
    </rPh>
    <phoneticPr fontId="7"/>
  </si>
  <si>
    <t>　11月1日～12月1日</t>
    <rPh sb="3" eb="4">
      <t>ツキ</t>
    </rPh>
    <rPh sb="5" eb="6">
      <t>ヒ</t>
    </rPh>
    <rPh sb="9" eb="10">
      <t>ツキ</t>
    </rPh>
    <rPh sb="11" eb="12">
      <t>ヒ</t>
    </rPh>
    <phoneticPr fontId="7"/>
  </si>
  <si>
    <t>　12月1日～1月1日</t>
    <rPh sb="3" eb="4">
      <t>ツキ</t>
    </rPh>
    <rPh sb="5" eb="6">
      <t>ヒ</t>
    </rPh>
    <rPh sb="8" eb="9">
      <t>ツキ</t>
    </rPh>
    <rPh sb="10" eb="11">
      <t>ヒ</t>
    </rPh>
    <phoneticPr fontId="7"/>
  </si>
  <si>
    <t>　1月1日～2月1日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</si>
  <si>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2月1日～3月1日</t>
    <rPh sb="2" eb="3">
      <t>ツキ</t>
    </rPh>
    <rPh sb="4" eb="5">
      <t>ヒ</t>
    </rPh>
    <rPh sb="7" eb="8">
      <t>ツキ</t>
    </rPh>
    <rPh sb="9" eb="10">
      <t>ヒ</t>
    </rPh>
    <phoneticPr fontId="7"/>
  </si>
  <si>
    <t>　3月1日～4月1日</t>
    <rPh sb="2" eb="3">
      <t>ツキ</t>
    </rPh>
    <rPh sb="4" eb="5">
      <t>ヒ</t>
    </rPh>
    <rPh sb="7" eb="8">
      <t>ツキ</t>
    </rPh>
    <rPh sb="9" eb="10">
      <t>ヒ</t>
    </rPh>
    <phoneticPr fontId="7"/>
  </si>
  <si>
    <t>その他</t>
  </si>
  <si>
    <t>上記以外の買電</t>
  </si>
  <si>
    <t>自家発電</t>
    <phoneticPr fontId="7"/>
  </si>
  <si>
    <t>小計②</t>
    <rPh sb="0" eb="2">
      <t>ショウケイ</t>
    </rPh>
    <phoneticPr fontId="7"/>
  </si>
  <si>
    <r>
      <t>石橋電気が持ってくる〇年〇月摘要分の右上「医療健康センター電力使用量」欄の</t>
    </r>
    <r>
      <rPr>
        <b/>
        <sz val="9"/>
        <color indexed="30"/>
        <rFont val="BIZ UDPゴシック"/>
        <family val="3"/>
        <charset val="128"/>
      </rPr>
      <t>全使用量（合計）</t>
    </r>
    <r>
      <rPr>
        <b/>
        <sz val="9"/>
        <rFont val="BIZ UDPゴシック"/>
        <family val="3"/>
        <charset val="128"/>
      </rPr>
      <t>→</t>
    </r>
    <rPh sb="0" eb="4">
      <t>イシバシデンキ</t>
    </rPh>
    <rPh sb="5" eb="6">
      <t>モ</t>
    </rPh>
    <rPh sb="11" eb="12">
      <t>ネン</t>
    </rPh>
    <rPh sb="13" eb="14">
      <t>ツキ</t>
    </rPh>
    <rPh sb="14" eb="16">
      <t>テキヨウ</t>
    </rPh>
    <rPh sb="16" eb="17">
      <t>ブン</t>
    </rPh>
    <rPh sb="18" eb="20">
      <t>ミギウエ</t>
    </rPh>
    <rPh sb="21" eb="23">
      <t>イリョウ</t>
    </rPh>
    <rPh sb="23" eb="25">
      <t>ケンコウ</t>
    </rPh>
    <rPh sb="29" eb="31">
      <t>デンリョク</t>
    </rPh>
    <rPh sb="31" eb="34">
      <t>シヨウリョウ</t>
    </rPh>
    <rPh sb="35" eb="36">
      <t>ラン</t>
    </rPh>
    <rPh sb="37" eb="38">
      <t>ゼン</t>
    </rPh>
    <rPh sb="38" eb="41">
      <t>シヨウリョウ</t>
    </rPh>
    <rPh sb="42" eb="44">
      <t>ゴウケイ</t>
    </rPh>
    <phoneticPr fontId="7"/>
  </si>
  <si>
    <t>石橋電気が持ってくる〇年〇月摘要分の右上「医療健康センター電力使用量」欄の夜間→</t>
    <rPh sb="0" eb="4">
      <t>イシバシデンキ</t>
    </rPh>
    <rPh sb="5" eb="6">
      <t>モ</t>
    </rPh>
    <rPh sb="11" eb="12">
      <t>ネン</t>
    </rPh>
    <rPh sb="13" eb="14">
      <t>ツキ</t>
    </rPh>
    <rPh sb="14" eb="16">
      <t>テキヨウ</t>
    </rPh>
    <rPh sb="16" eb="17">
      <t>ブン</t>
    </rPh>
    <rPh sb="18" eb="20">
      <t>ミギウエ</t>
    </rPh>
    <rPh sb="21" eb="23">
      <t>イリョウ</t>
    </rPh>
    <rPh sb="23" eb="25">
      <t>ケンコウ</t>
    </rPh>
    <rPh sb="29" eb="31">
      <t>デンリョク</t>
    </rPh>
    <rPh sb="31" eb="34">
      <t>シヨウリョウ</t>
    </rPh>
    <rPh sb="35" eb="36">
      <t>ラン</t>
    </rPh>
    <rPh sb="37" eb="39">
      <t>ヤカン</t>
    </rPh>
    <phoneticPr fontId="7"/>
  </si>
  <si>
    <t>請求金額割合→</t>
    <rPh sb="0" eb="4">
      <t>セイキュウキンガク</t>
    </rPh>
    <rPh sb="4" eb="6">
      <t>ワリアイ</t>
    </rPh>
    <phoneticPr fontId="7"/>
  </si>
  <si>
    <t>請求金額按分</t>
    <rPh sb="4" eb="6">
      <t>アンブン</t>
    </rPh>
    <phoneticPr fontId="1"/>
  </si>
  <si>
    <t>R3</t>
    <phoneticPr fontId="1"/>
  </si>
  <si>
    <t>R4</t>
    <phoneticPr fontId="1"/>
  </si>
  <si>
    <t>太陽光発電影響額　電力量料金単価その他季</t>
    <rPh sb="0" eb="3">
      <t>タイヨウコウ</t>
    </rPh>
    <rPh sb="3" eb="5">
      <t>ハツデン</t>
    </rPh>
    <rPh sb="5" eb="7">
      <t>エイキョウ</t>
    </rPh>
    <rPh sb="7" eb="8">
      <t>ガク</t>
    </rPh>
    <rPh sb="9" eb="12">
      <t>デンリョクリョウ</t>
    </rPh>
    <rPh sb="12" eb="14">
      <t>リョウキン</t>
    </rPh>
    <rPh sb="14" eb="16">
      <t>タンカ</t>
    </rPh>
    <rPh sb="18" eb="19">
      <t>タ</t>
    </rPh>
    <rPh sb="19" eb="20">
      <t>キ</t>
    </rPh>
    <phoneticPr fontId="1"/>
  </si>
  <si>
    <t>太陽光発電影響額　電力量料金単価夏季節</t>
    <rPh sb="9" eb="12">
      <t>デンリョクリョウ</t>
    </rPh>
    <rPh sb="12" eb="14">
      <t>リョウキン</t>
    </rPh>
    <rPh sb="14" eb="16">
      <t>タンカ</t>
    </rPh>
    <rPh sb="16" eb="17">
      <t>ナツ</t>
    </rPh>
    <rPh sb="17" eb="19">
      <t>キセツ</t>
    </rPh>
    <phoneticPr fontId="1"/>
  </si>
  <si>
    <t>太陽光発電影響額　燃料費調整額</t>
    <rPh sb="9" eb="12">
      <t>ネンリョウヒ</t>
    </rPh>
    <rPh sb="12" eb="14">
      <t>チョウセイ</t>
    </rPh>
    <rPh sb="14" eb="15">
      <t>ガク</t>
    </rPh>
    <phoneticPr fontId="1"/>
  </si>
  <si>
    <t>太陽光発電影響額　合計</t>
    <rPh sb="9" eb="11">
      <t>ゴウケイ</t>
    </rPh>
    <phoneticPr fontId="1"/>
  </si>
  <si>
    <t>R2</t>
    <phoneticPr fontId="1"/>
  </si>
  <si>
    <r>
      <t>石橋電気が持ってくる〇年〇月摘要分の右上「医療健康センター電力使用量」欄の</t>
    </r>
    <r>
      <rPr>
        <b/>
        <sz val="9"/>
        <color indexed="30"/>
        <rFont val="BIZ UDPゴシック"/>
        <family val="3"/>
        <charset val="128"/>
      </rPr>
      <t>合計使用量</t>
    </r>
    <r>
      <rPr>
        <b/>
        <sz val="9"/>
        <rFont val="BIZ UDPゴシック"/>
        <family val="3"/>
        <charset val="128"/>
      </rPr>
      <t>→</t>
    </r>
    <rPh sb="0" eb="4">
      <t>イシバシデンキ</t>
    </rPh>
    <rPh sb="5" eb="6">
      <t>モ</t>
    </rPh>
    <rPh sb="11" eb="12">
      <t>ネン</t>
    </rPh>
    <rPh sb="13" eb="14">
      <t>ツキ</t>
    </rPh>
    <rPh sb="14" eb="16">
      <t>テキヨウ</t>
    </rPh>
    <rPh sb="16" eb="17">
      <t>ブン</t>
    </rPh>
    <rPh sb="18" eb="20">
      <t>ミギウエ</t>
    </rPh>
    <rPh sb="21" eb="23">
      <t>イリョウ</t>
    </rPh>
    <rPh sb="23" eb="25">
      <t>ケンコウ</t>
    </rPh>
    <rPh sb="29" eb="31">
      <t>デンリョク</t>
    </rPh>
    <rPh sb="31" eb="34">
      <t>シヨウリョウ</t>
    </rPh>
    <rPh sb="35" eb="36">
      <t>ラン</t>
    </rPh>
    <rPh sb="39" eb="42">
      <t>シヨウリョウ</t>
    </rPh>
    <phoneticPr fontId="7"/>
  </si>
  <si>
    <t>R5電気使用量</t>
    <rPh sb="2" eb="4">
      <t>デンキ</t>
    </rPh>
    <rPh sb="4" eb="7">
      <t>シヨウリョウ</t>
    </rPh>
    <phoneticPr fontId="1"/>
  </si>
  <si>
    <t>R5</t>
    <phoneticPr fontId="1"/>
  </si>
  <si>
    <t>R6予算</t>
    <rPh sb="2" eb="4">
      <t>ヨサン</t>
    </rPh>
    <phoneticPr fontId="1"/>
  </si>
  <si>
    <t>R6電気使用量</t>
    <rPh sb="2" eb="4">
      <t>デンキ</t>
    </rPh>
    <rPh sb="4" eb="7">
      <t>シヨウリョウ</t>
    </rPh>
    <phoneticPr fontId="1"/>
  </si>
  <si>
    <t>R7予算</t>
    <rPh sb="2" eb="4">
      <t>ヨサン</t>
    </rPh>
    <phoneticPr fontId="1"/>
  </si>
  <si>
    <t>R8予算</t>
    <rPh sb="2" eb="4">
      <t>ヨサン</t>
    </rPh>
    <phoneticPr fontId="1"/>
  </si>
  <si>
    <t>R7電気使用量</t>
    <rPh sb="2" eb="4">
      <t>デンキ</t>
    </rPh>
    <rPh sb="4" eb="7">
      <t>シヨウリョウ</t>
    </rPh>
    <phoneticPr fontId="1"/>
  </si>
  <si>
    <t>R6</t>
    <phoneticPr fontId="1"/>
  </si>
  <si>
    <t>R7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</si>
</sst>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"/>
    <numFmt numFmtId="177" formatCode="#,##0_ "/>
    <numFmt numFmtId="178" formatCode="0.0000000000_ "/>
    <numFmt numFmtId="179" formatCode="0.000_);[Red]\(0.000\)"/>
    <numFmt numFmtId="180" formatCode="0.00_);[Red]\(0.00\)"/>
    <numFmt numFmtId="181" formatCode="#,##0.0000_ "/>
    <numFmt numFmtId="182" formatCode="#,##0.000_);[Red]\(#,##0.000\)"/>
    <numFmt numFmtId="183" formatCode="#,##0.000;&quot;△ &quot;#,##0.000"/>
    <numFmt numFmtId="184" formatCode="#,##0;&quot;△ &quot;#,##0"/>
  </numFmts>
  <fonts count="19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BIZ UDPゴシック"/>
      <family val="3"/>
      <charset val="128"/>
    </font>
    <font>
      <sz val="11"/>
      <name val="ＭＳ Ｐゴシック"/>
      <family val="3"/>
      <charset val="128"/>
    </font>
    <font>
      <sz val="11"/>
      <name val="BIZ UDP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6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9"/>
      <color indexed="30"/>
      <name val="BIZ UDPゴシック"/>
      <family val="3"/>
      <charset val="128"/>
    </font>
    <font>
      <b/>
      <sz val="11"/>
      <color indexed="81"/>
      <name val="BIZ UDPゴシック"/>
      <family val="3"/>
      <charset val="128"/>
    </font>
    <font>
      <b/>
      <strike/>
      <sz val="11"/>
      <color indexed="81"/>
      <name val="BIZ UDPゴシック"/>
      <family val="3"/>
      <charset val="128"/>
    </font>
    <font>
      <sz val="11"/>
      <color rgb="FF00B050"/>
      <name val="BIZ UDPゴシック"/>
      <family val="3"/>
      <charset val="128"/>
    </font>
    <font>
      <sz val="10"/>
      <color rgb="FF00B050"/>
      <name val="BIZ UDPゴシック"/>
      <family val="3"/>
      <charset val="128"/>
    </font>
    <font>
      <b/>
      <sz val="11"/>
      <color rgb="FF00B050"/>
      <name val="BIZ UDPゴシック"/>
      <family val="3"/>
      <charset val="128"/>
    </font>
    <font>
      <b/>
      <sz val="10"/>
      <color rgb="FF00B05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136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5" xfId="1" applyFont="1" applyBorder="1" applyAlignment="1">
      <alignment horizontal="right" vertical="center"/>
    </xf>
    <xf numFmtId="38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179" fontId="0" fillId="0" borderId="5" xfId="1" applyNumberFormat="1" applyFont="1" applyBorder="1" applyAlignment="1">
      <alignment horizontal="right" vertical="center"/>
    </xf>
    <xf numFmtId="179" fontId="0" fillId="0" borderId="5" xfId="0" applyNumberFormat="1" applyBorder="1" applyAlignment="1">
      <alignment horizontal="center" vertical="center"/>
    </xf>
    <xf numFmtId="180" fontId="0" fillId="0" borderId="5" xfId="1" applyNumberFormat="1" applyFont="1" applyBorder="1">
      <alignment vertical="center"/>
    </xf>
    <xf numFmtId="180" fontId="0" fillId="0" borderId="5" xfId="0" applyNumberFormat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Border="1">
      <alignment vertical="center"/>
    </xf>
    <xf numFmtId="38" fontId="0" fillId="0" borderId="5" xfId="0" applyNumberFormat="1" applyBorder="1">
      <alignment vertical="center"/>
    </xf>
    <xf numFmtId="0" fontId="0" fillId="0" borderId="6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 applyAlignment="1">
      <alignment horizontal="right" vertical="center"/>
    </xf>
    <xf numFmtId="38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179" fontId="3" fillId="0" borderId="5" xfId="1" applyNumberFormat="1" applyFont="1" applyBorder="1" applyAlignment="1">
      <alignment horizontal="right" vertical="center"/>
    </xf>
    <xf numFmtId="179" fontId="3" fillId="0" borderId="5" xfId="0" applyNumberFormat="1" applyFont="1" applyBorder="1" applyAlignment="1">
      <alignment horizontal="center" vertical="center"/>
    </xf>
    <xf numFmtId="180" fontId="3" fillId="0" borderId="5" xfId="1" applyNumberFormat="1" applyFont="1" applyBorder="1">
      <alignment vertical="center"/>
    </xf>
    <xf numFmtId="180" fontId="3" fillId="0" borderId="5" xfId="0" applyNumberFormat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38" fontId="3" fillId="0" borderId="5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38" fontId="3" fillId="2" borderId="5" xfId="1" applyFont="1" applyFill="1" applyBorder="1" applyAlignment="1">
      <alignment horizontal="right" vertical="center"/>
    </xf>
    <xf numFmtId="38" fontId="3" fillId="2" borderId="5" xfId="1" applyFont="1" applyFill="1" applyBorder="1">
      <alignment vertical="center"/>
    </xf>
    <xf numFmtId="179" fontId="3" fillId="2" borderId="5" xfId="0" applyNumberFormat="1" applyFont="1" applyFill="1" applyBorder="1" applyAlignment="1">
      <alignment horizontal="center" vertical="center"/>
    </xf>
    <xf numFmtId="180" fontId="3" fillId="2" borderId="5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81" fontId="3" fillId="0" borderId="8" xfId="0" applyNumberFormat="1" applyFont="1" applyBorder="1">
      <alignment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5" xfId="1" applyFont="1" applyFill="1" applyBorder="1">
      <alignment vertical="center"/>
    </xf>
    <xf numFmtId="0" fontId="3" fillId="0" borderId="0" xfId="0" applyFont="1" applyAlignment="1">
      <alignment vertical="center" wrapText="1"/>
    </xf>
    <xf numFmtId="38" fontId="3" fillId="0" borderId="0" xfId="0" applyNumberFormat="1" applyFont="1">
      <alignment vertical="center"/>
    </xf>
    <xf numFmtId="179" fontId="3" fillId="0" borderId="5" xfId="1" applyNumberFormat="1" applyFont="1" applyBorder="1">
      <alignment vertical="center"/>
    </xf>
    <xf numFmtId="180" fontId="3" fillId="0" borderId="8" xfId="0" applyNumberFormat="1" applyFont="1" applyBorder="1" applyAlignment="1">
      <alignment horizontal="center" vertical="center"/>
    </xf>
    <xf numFmtId="0" fontId="5" fillId="0" borderId="0" xfId="2" applyFont="1" applyFill="1"/>
    <xf numFmtId="0" fontId="6" fillId="0" borderId="13" xfId="2" applyFont="1" applyFill="1" applyBorder="1" applyAlignment="1" applyProtection="1">
      <alignment horizontal="center" vertical="center" shrinkToFit="1"/>
    </xf>
    <xf numFmtId="0" fontId="6" fillId="0" borderId="14" xfId="2" applyFont="1" applyFill="1" applyBorder="1" applyAlignment="1" applyProtection="1">
      <alignment horizontal="center" vertical="center" shrinkToFit="1"/>
    </xf>
    <xf numFmtId="0" fontId="6" fillId="0" borderId="15" xfId="2" applyFont="1" applyFill="1" applyBorder="1" applyAlignment="1" applyProtection="1">
      <alignment horizontal="center" vertical="center" shrinkToFit="1"/>
    </xf>
    <xf numFmtId="0" fontId="6" fillId="0" borderId="16" xfId="2" applyFont="1" applyFill="1" applyBorder="1" applyAlignment="1" applyProtection="1">
      <alignment horizontal="center" vertical="center" shrinkToFit="1"/>
    </xf>
    <xf numFmtId="0" fontId="9" fillId="0" borderId="19" xfId="2" applyFont="1" applyFill="1" applyBorder="1" applyAlignment="1" applyProtection="1">
      <alignment horizontal="center" vertical="center" shrinkToFit="1"/>
    </xf>
    <xf numFmtId="182" fontId="9" fillId="0" borderId="20" xfId="3" applyNumberFormat="1" applyFont="1" applyFill="1" applyBorder="1" applyAlignment="1" applyProtection="1">
      <alignment vertical="center" shrinkToFit="1"/>
      <protection locked="0"/>
    </xf>
    <xf numFmtId="182" fontId="9" fillId="0" borderId="21" xfId="3" applyNumberFormat="1" applyFont="1" applyFill="1" applyBorder="1" applyAlignment="1" applyProtection="1">
      <alignment vertical="center" shrinkToFit="1"/>
      <protection locked="0"/>
    </xf>
    <xf numFmtId="0" fontId="8" fillId="0" borderId="0" xfId="2" applyFont="1" applyFill="1" applyAlignment="1" applyProtection="1">
      <alignment shrinkToFit="1"/>
    </xf>
    <xf numFmtId="0" fontId="9" fillId="0" borderId="24" xfId="2" applyFont="1" applyFill="1" applyBorder="1" applyAlignment="1" applyProtection="1">
      <alignment horizontal="center" vertical="center" shrinkToFit="1"/>
    </xf>
    <xf numFmtId="182" fontId="9" fillId="0" borderId="25" xfId="3" applyNumberFormat="1" applyFont="1" applyFill="1" applyBorder="1" applyAlignment="1" applyProtection="1">
      <alignment vertical="center" shrinkToFit="1"/>
      <protection locked="0"/>
    </xf>
    <xf numFmtId="182" fontId="9" fillId="0" borderId="26" xfId="3" applyNumberFormat="1" applyFont="1" applyFill="1" applyBorder="1" applyAlignment="1" applyProtection="1">
      <alignment vertical="center" shrinkToFit="1"/>
      <protection locked="0"/>
    </xf>
    <xf numFmtId="0" fontId="9" fillId="0" borderId="30" xfId="2" applyFont="1" applyFill="1" applyBorder="1" applyAlignment="1" applyProtection="1">
      <alignment horizontal="center" vertical="center" shrinkToFit="1"/>
    </xf>
    <xf numFmtId="182" fontId="10" fillId="3" borderId="31" xfId="3" applyNumberFormat="1" applyFont="1" applyFill="1" applyBorder="1" applyAlignment="1" applyProtection="1">
      <alignment horizontal="center" vertical="center" shrinkToFit="1"/>
      <protection locked="0"/>
    </xf>
    <xf numFmtId="182" fontId="9" fillId="0" borderId="32" xfId="3" applyNumberFormat="1" applyFont="1" applyFill="1" applyBorder="1" applyAlignment="1" applyProtection="1">
      <alignment vertical="center" shrinkToFit="1"/>
      <protection locked="0"/>
    </xf>
    <xf numFmtId="0" fontId="9" fillId="0" borderId="36" xfId="2" applyFont="1" applyFill="1" applyBorder="1" applyAlignment="1" applyProtection="1">
      <alignment horizontal="center" vertical="center" shrinkToFit="1"/>
    </xf>
    <xf numFmtId="182" fontId="9" fillId="0" borderId="37" xfId="3" applyNumberFormat="1" applyFont="1" applyFill="1" applyBorder="1" applyAlignment="1" applyProtection="1">
      <alignment vertical="center" shrinkToFit="1"/>
      <protection locked="0"/>
    </xf>
    <xf numFmtId="182" fontId="9" fillId="0" borderId="38" xfId="3" applyNumberFormat="1" applyFont="1" applyFill="1" applyBorder="1" applyAlignment="1" applyProtection="1">
      <alignment vertical="center" shrinkToFit="1"/>
      <protection locked="0"/>
    </xf>
    <xf numFmtId="182" fontId="9" fillId="0" borderId="39" xfId="3" applyNumberFormat="1" applyFont="1" applyFill="1" applyBorder="1" applyAlignment="1" applyProtection="1">
      <alignment horizontal="right" vertical="center" shrinkToFit="1"/>
      <protection locked="0"/>
    </xf>
    <xf numFmtId="0" fontId="9" fillId="0" borderId="43" xfId="2" applyFont="1" applyFill="1" applyBorder="1" applyAlignment="1" applyProtection="1">
      <alignment horizontal="center" vertical="center" shrinkToFit="1"/>
    </xf>
    <xf numFmtId="183" fontId="8" fillId="3" borderId="25" xfId="2" applyNumberFormat="1" applyFont="1" applyFill="1" applyBorder="1" applyAlignment="1" applyProtection="1">
      <alignment horizontal="center" vertical="center" shrinkToFit="1"/>
      <protection locked="0"/>
    </xf>
    <xf numFmtId="183" fontId="8" fillId="3" borderId="44" xfId="2" applyNumberFormat="1" applyFont="1" applyFill="1" applyBorder="1" applyAlignment="1" applyProtection="1">
      <alignment horizontal="center" vertical="center" shrinkToFit="1"/>
      <protection locked="0"/>
    </xf>
    <xf numFmtId="179" fontId="9" fillId="0" borderId="45" xfId="2" applyNumberFormat="1" applyFont="1" applyFill="1" applyBorder="1" applyAlignment="1" applyProtection="1">
      <alignment horizontal="right" vertical="center" shrinkToFit="1"/>
      <protection locked="0"/>
    </xf>
    <xf numFmtId="0" fontId="9" fillId="0" borderId="46" xfId="2" applyFont="1" applyFill="1" applyBorder="1" applyAlignment="1" applyProtection="1">
      <alignment horizontal="center" vertical="center" shrinkToFit="1"/>
    </xf>
    <xf numFmtId="182" fontId="9" fillId="0" borderId="16" xfId="3" applyNumberFormat="1" applyFont="1" applyFill="1" applyBorder="1" applyAlignment="1" applyProtection="1">
      <alignment horizontal="right" vertical="center" shrinkToFit="1"/>
      <protection locked="0"/>
    </xf>
    <xf numFmtId="182" fontId="9" fillId="0" borderId="50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0" xfId="2" applyFont="1" applyFill="1" applyAlignment="1" applyProtection="1">
      <alignment horizontal="left" vertical="center" shrinkToFit="1"/>
    </xf>
    <xf numFmtId="0" fontId="9" fillId="0" borderId="0" xfId="2" applyFont="1" applyAlignment="1" applyProtection="1">
      <alignment vertical="center" shrinkToFit="1"/>
    </xf>
    <xf numFmtId="0" fontId="9" fillId="0" borderId="0" xfId="2" applyFont="1" applyAlignment="1" applyProtection="1">
      <alignment horizontal="right" vertical="center"/>
    </xf>
    <xf numFmtId="0" fontId="8" fillId="0" borderId="0" xfId="2" applyFont="1" applyAlignment="1" applyProtection="1">
      <alignment shrinkToFit="1"/>
    </xf>
    <xf numFmtId="0" fontId="11" fillId="0" borderId="0" xfId="2" applyFont="1" applyAlignment="1" applyProtection="1">
      <alignment horizontal="right" vertical="center"/>
    </xf>
    <xf numFmtId="38" fontId="9" fillId="3" borderId="0" xfId="3" applyFont="1" applyFill="1" applyAlignment="1" applyProtection="1">
      <alignment vertical="center" shrinkToFit="1"/>
    </xf>
    <xf numFmtId="0" fontId="8" fillId="0" borderId="0" xfId="2" applyFont="1" applyAlignment="1" applyProtection="1">
      <alignment vertical="center" shrinkToFit="1"/>
    </xf>
    <xf numFmtId="0" fontId="9" fillId="3" borderId="0" xfId="2" applyFont="1" applyFill="1" applyAlignment="1" applyProtection="1">
      <alignment vertical="center" shrinkToFit="1"/>
    </xf>
    <xf numFmtId="0" fontId="5" fillId="0" borderId="0" xfId="2" applyFont="1"/>
    <xf numFmtId="38" fontId="9" fillId="0" borderId="0" xfId="2" applyNumberFormat="1" applyFont="1" applyAlignment="1" applyProtection="1">
      <alignment vertical="center" shrinkToFit="1"/>
    </xf>
    <xf numFmtId="0" fontId="3" fillId="0" borderId="7" xfId="0" applyFont="1" applyBorder="1" applyAlignment="1">
      <alignment horizontal="center" vertical="center"/>
    </xf>
    <xf numFmtId="0" fontId="8" fillId="0" borderId="0" xfId="2" applyFont="1"/>
    <xf numFmtId="184" fontId="8" fillId="0" borderId="0" xfId="2" applyNumberFormat="1" applyFont="1"/>
    <xf numFmtId="0" fontId="5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184" fontId="16" fillId="0" borderId="0" xfId="2" applyNumberFormat="1" applyFont="1" applyAlignment="1">
      <alignment vertical="center"/>
    </xf>
    <xf numFmtId="0" fontId="17" fillId="0" borderId="0" xfId="2" applyFont="1" applyAlignment="1">
      <alignment horizontal="right" vertical="center"/>
    </xf>
    <xf numFmtId="184" fontId="18" fillId="0" borderId="0" xfId="2" applyNumberFormat="1" applyFont="1" applyAlignment="1">
      <alignment vertical="center"/>
    </xf>
    <xf numFmtId="0" fontId="16" fillId="3" borderId="0" xfId="2" applyFont="1" applyFill="1" applyAlignment="1">
      <alignment vertical="center"/>
    </xf>
    <xf numFmtId="184" fontId="16" fillId="3" borderId="0" xfId="2" applyNumberFormat="1" applyFont="1" applyFill="1" applyAlignment="1">
      <alignment vertical="center"/>
    </xf>
    <xf numFmtId="0" fontId="16" fillId="0" borderId="0" xfId="2" applyFont="1" applyAlignment="1">
      <alignment vertical="center"/>
    </xf>
    <xf numFmtId="0" fontId="15" fillId="0" borderId="0" xfId="2" applyFont="1" applyAlignment="1">
      <alignment horizontal="right"/>
    </xf>
    <xf numFmtId="0" fontId="16" fillId="0" borderId="0" xfId="2" applyFont="1"/>
    <xf numFmtId="184" fontId="16" fillId="0" borderId="0" xfId="2" applyNumberFormat="1" applyFont="1"/>
    <xf numFmtId="0" fontId="6" fillId="0" borderId="10" xfId="2" applyFont="1" applyFill="1" applyBorder="1" applyAlignment="1" applyProtection="1">
      <alignment horizontal="center" vertical="center" shrinkToFit="1"/>
    </xf>
    <xf numFmtId="0" fontId="6" fillId="0" borderId="11" xfId="2" applyFont="1" applyFill="1" applyBorder="1" applyAlignment="1" applyProtection="1">
      <alignment horizontal="center" vertical="center" shrinkToFit="1"/>
    </xf>
    <xf numFmtId="0" fontId="6" fillId="0" borderId="12" xfId="2" applyFont="1" applyFill="1" applyBorder="1" applyAlignment="1" applyProtection="1">
      <alignment horizontal="center" vertical="center" shrinkToFit="1"/>
    </xf>
    <xf numFmtId="0" fontId="8" fillId="0" borderId="17" xfId="2" applyFont="1" applyFill="1" applyBorder="1" applyAlignment="1" applyProtection="1">
      <alignment horizontal="center" vertical="center" textRotation="255" shrinkToFit="1"/>
    </xf>
    <xf numFmtId="0" fontId="8" fillId="0" borderId="22" xfId="2" applyFont="1" applyFill="1" applyBorder="1" applyAlignment="1" applyProtection="1">
      <alignment shrinkToFit="1"/>
    </xf>
    <xf numFmtId="0" fontId="8" fillId="0" borderId="46" xfId="2" applyFont="1" applyFill="1" applyBorder="1" applyAlignment="1" applyProtection="1">
      <alignment shrinkToFit="1"/>
    </xf>
    <xf numFmtId="0" fontId="9" fillId="0" borderId="17" xfId="2" applyFont="1" applyFill="1" applyBorder="1" applyAlignment="1" applyProtection="1">
      <alignment horizontal="center" vertical="center" shrinkToFit="1"/>
    </xf>
    <xf numFmtId="0" fontId="9" fillId="0" borderId="18" xfId="2" applyFont="1" applyFill="1" applyBorder="1" applyAlignment="1" applyProtection="1">
      <alignment horizontal="center" vertical="center" shrinkToFit="1"/>
    </xf>
    <xf numFmtId="0" fontId="9" fillId="0" borderId="12" xfId="2" applyFont="1" applyFill="1" applyBorder="1" applyAlignment="1" applyProtection="1">
      <alignment horizontal="center" vertical="center" shrinkToFit="1"/>
    </xf>
    <xf numFmtId="0" fontId="9" fillId="0" borderId="22" xfId="2" applyFont="1" applyFill="1" applyBorder="1" applyAlignment="1" applyProtection="1">
      <alignment horizontal="center" vertical="center" shrinkToFit="1"/>
    </xf>
    <xf numFmtId="0" fontId="9" fillId="0" borderId="0" xfId="2" applyFont="1" applyFill="1" applyBorder="1" applyAlignment="1" applyProtection="1">
      <alignment horizontal="center" vertical="center" shrinkToFit="1"/>
    </xf>
    <xf numFmtId="0" fontId="9" fillId="0" borderId="23" xfId="2" applyFont="1" applyFill="1" applyBorder="1" applyAlignment="1" applyProtection="1">
      <alignment horizontal="center" vertical="center" shrinkToFit="1"/>
    </xf>
    <xf numFmtId="0" fontId="9" fillId="0" borderId="27" xfId="2" applyFont="1" applyFill="1" applyBorder="1" applyAlignment="1" applyProtection="1">
      <alignment horizontal="center" vertical="center" shrinkToFit="1"/>
    </xf>
    <xf numFmtId="0" fontId="9" fillId="0" borderId="28" xfId="2" applyFont="1" applyFill="1" applyBorder="1" applyAlignment="1" applyProtection="1">
      <alignment horizontal="center" vertical="center" shrinkToFit="1"/>
    </xf>
    <xf numFmtId="0" fontId="9" fillId="0" borderId="29" xfId="2" applyFont="1" applyFill="1" applyBorder="1" applyAlignment="1" applyProtection="1">
      <alignment horizontal="center" vertical="center" shrinkToFit="1"/>
    </xf>
    <xf numFmtId="0" fontId="9" fillId="0" borderId="33" xfId="2" applyFont="1" applyFill="1" applyBorder="1" applyAlignment="1" applyProtection="1">
      <alignment horizontal="center" vertical="center" shrinkToFit="1"/>
    </xf>
    <xf numFmtId="0" fontId="9" fillId="0" borderId="34" xfId="2" applyFont="1" applyFill="1" applyBorder="1" applyAlignment="1" applyProtection="1">
      <alignment horizontal="center" vertical="center" shrinkToFit="1"/>
    </xf>
    <xf numFmtId="0" fontId="9" fillId="0" borderId="35" xfId="2" applyFont="1" applyFill="1" applyBorder="1" applyAlignment="1" applyProtection="1">
      <alignment horizontal="center" vertical="center" shrinkToFit="1"/>
    </xf>
    <xf numFmtId="0" fontId="9" fillId="0" borderId="40" xfId="2" applyFont="1" applyFill="1" applyBorder="1" applyAlignment="1" applyProtection="1">
      <alignment horizontal="center" vertical="center" shrinkToFit="1"/>
    </xf>
    <xf numFmtId="0" fontId="9" fillId="0" borderId="41" xfId="2" applyFont="1" applyFill="1" applyBorder="1" applyAlignment="1" applyProtection="1">
      <alignment horizontal="center" vertical="center" shrinkToFit="1"/>
    </xf>
    <xf numFmtId="0" fontId="9" fillId="0" borderId="42" xfId="2" applyFont="1" applyFill="1" applyBorder="1" applyAlignment="1" applyProtection="1">
      <alignment horizontal="center" vertical="center" shrinkToFit="1"/>
    </xf>
    <xf numFmtId="0" fontId="9" fillId="0" borderId="47" xfId="2" applyFont="1" applyFill="1" applyBorder="1" applyAlignment="1" applyProtection="1">
      <alignment horizontal="center" vertical="center" shrinkToFit="1"/>
    </xf>
    <xf numFmtId="0" fontId="9" fillId="0" borderId="48" xfId="2" applyFont="1" applyFill="1" applyBorder="1" applyAlignment="1" applyProtection="1">
      <alignment horizontal="center" vertical="center" shrinkToFit="1"/>
    </xf>
    <xf numFmtId="0" fontId="9" fillId="0" borderId="49" xfId="2" applyFont="1" applyFill="1" applyBorder="1" applyAlignment="1" applyProtection="1">
      <alignment horizontal="center" vertical="center" shrinkToFit="1"/>
    </xf>
  </cellXfs>
  <cellStyles count="4">
    <cellStyle name="桁区切り" xfId="1" builtinId="6"/>
    <cellStyle name="桁区切り 2" xfId="3" xr:uid="{6A9FC783-0241-4A79-B0AF-468DAA6AF229}"/>
    <cellStyle name="標準" xfId="0" builtinId="0"/>
    <cellStyle name="標準 2" xfId="2" xr:uid="{62D08CFE-1F6D-4EFD-8DF8-D1B98E0B87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7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77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7" Type="http://schemas.openxmlformats.org/officeDocument/2006/relationships/image" Target="../media/image19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Relationship Id="rId6" Type="http://schemas.openxmlformats.org/officeDocument/2006/relationships/image" Target="../media/image18.emf"/><Relationship Id="rId5" Type="http://schemas.openxmlformats.org/officeDocument/2006/relationships/image" Target="../media/image17.emf"/><Relationship Id="rId4" Type="http://schemas.openxmlformats.org/officeDocument/2006/relationships/image" Target="../media/image16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emf"/><Relationship Id="rId2" Type="http://schemas.openxmlformats.org/officeDocument/2006/relationships/image" Target="../media/image28.emf"/><Relationship Id="rId1" Type="http://schemas.openxmlformats.org/officeDocument/2006/relationships/image" Target="../media/image27.emf"/><Relationship Id="rId5" Type="http://schemas.openxmlformats.org/officeDocument/2006/relationships/image" Target="../media/image31.emf"/><Relationship Id="rId4" Type="http://schemas.openxmlformats.org/officeDocument/2006/relationships/image" Target="../media/image30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9.emf"/><Relationship Id="rId2" Type="http://schemas.openxmlformats.org/officeDocument/2006/relationships/image" Target="../media/image38.emf"/><Relationship Id="rId1" Type="http://schemas.openxmlformats.org/officeDocument/2006/relationships/image" Target="../media/image37.emf"/><Relationship Id="rId5" Type="http://schemas.openxmlformats.org/officeDocument/2006/relationships/image" Target="../media/image41.emf"/><Relationship Id="rId4" Type="http://schemas.openxmlformats.org/officeDocument/2006/relationships/image" Target="../media/image40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9.emf"/><Relationship Id="rId2" Type="http://schemas.openxmlformats.org/officeDocument/2006/relationships/image" Target="../media/image48.emf"/><Relationship Id="rId1" Type="http://schemas.openxmlformats.org/officeDocument/2006/relationships/image" Target="../media/image47.emf"/><Relationship Id="rId4" Type="http://schemas.openxmlformats.org/officeDocument/2006/relationships/image" Target="../media/image50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7.emf"/><Relationship Id="rId2" Type="http://schemas.openxmlformats.org/officeDocument/2006/relationships/image" Target="../media/image56.emf"/><Relationship Id="rId1" Type="http://schemas.openxmlformats.org/officeDocument/2006/relationships/image" Target="../media/image55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63.emf"/><Relationship Id="rId2" Type="http://schemas.openxmlformats.org/officeDocument/2006/relationships/image" Target="../media/image62.emf"/><Relationship Id="rId1" Type="http://schemas.openxmlformats.org/officeDocument/2006/relationships/image" Target="../media/image6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8.emf"/><Relationship Id="rId1" Type="http://schemas.openxmlformats.org/officeDocument/2006/relationships/image" Target="../media/image67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72.emf"/><Relationship Id="rId1" Type="http://schemas.openxmlformats.org/officeDocument/2006/relationships/image" Target="../media/image7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6" Type="http://schemas.openxmlformats.org/officeDocument/2006/relationships/image" Target="../media/image12.emf"/><Relationship Id="rId5" Type="http://schemas.openxmlformats.org/officeDocument/2006/relationships/image" Target="../media/image11.emf"/><Relationship Id="rId4" Type="http://schemas.openxmlformats.org/officeDocument/2006/relationships/image" Target="../media/image10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8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2.emf"/><Relationship Id="rId7" Type="http://schemas.openxmlformats.org/officeDocument/2006/relationships/image" Target="../media/image26.emf"/><Relationship Id="rId2" Type="http://schemas.openxmlformats.org/officeDocument/2006/relationships/image" Target="../media/image21.emf"/><Relationship Id="rId1" Type="http://schemas.openxmlformats.org/officeDocument/2006/relationships/image" Target="../media/image20.emf"/><Relationship Id="rId6" Type="http://schemas.openxmlformats.org/officeDocument/2006/relationships/image" Target="../media/image25.emf"/><Relationship Id="rId5" Type="http://schemas.openxmlformats.org/officeDocument/2006/relationships/image" Target="../media/image24.emf"/><Relationship Id="rId4" Type="http://schemas.openxmlformats.org/officeDocument/2006/relationships/image" Target="../media/image2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4.emf"/><Relationship Id="rId2" Type="http://schemas.openxmlformats.org/officeDocument/2006/relationships/image" Target="../media/image33.emf"/><Relationship Id="rId1" Type="http://schemas.openxmlformats.org/officeDocument/2006/relationships/image" Target="../media/image32.emf"/><Relationship Id="rId5" Type="http://schemas.openxmlformats.org/officeDocument/2006/relationships/image" Target="../media/image36.emf"/><Relationship Id="rId4" Type="http://schemas.openxmlformats.org/officeDocument/2006/relationships/image" Target="../media/image35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4.emf"/><Relationship Id="rId2" Type="http://schemas.openxmlformats.org/officeDocument/2006/relationships/image" Target="../media/image43.emf"/><Relationship Id="rId1" Type="http://schemas.openxmlformats.org/officeDocument/2006/relationships/image" Target="../media/image42.emf"/><Relationship Id="rId5" Type="http://schemas.openxmlformats.org/officeDocument/2006/relationships/image" Target="../media/image46.emf"/><Relationship Id="rId4" Type="http://schemas.openxmlformats.org/officeDocument/2006/relationships/image" Target="../media/image45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53.emf"/><Relationship Id="rId2" Type="http://schemas.openxmlformats.org/officeDocument/2006/relationships/image" Target="../media/image52.emf"/><Relationship Id="rId1" Type="http://schemas.openxmlformats.org/officeDocument/2006/relationships/image" Target="../media/image51.emf"/><Relationship Id="rId4" Type="http://schemas.openxmlformats.org/officeDocument/2006/relationships/image" Target="../media/image54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60.emf"/><Relationship Id="rId2" Type="http://schemas.openxmlformats.org/officeDocument/2006/relationships/image" Target="../media/image59.emf"/><Relationship Id="rId1" Type="http://schemas.openxmlformats.org/officeDocument/2006/relationships/image" Target="../media/image58.emf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66.emf"/><Relationship Id="rId2" Type="http://schemas.openxmlformats.org/officeDocument/2006/relationships/image" Target="../media/image65.emf"/><Relationship Id="rId1" Type="http://schemas.openxmlformats.org/officeDocument/2006/relationships/image" Target="../media/image64.emf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70.emf"/><Relationship Id="rId1" Type="http://schemas.openxmlformats.org/officeDocument/2006/relationships/image" Target="../media/image69.emf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74.emf"/><Relationship Id="rId1" Type="http://schemas.openxmlformats.org/officeDocument/2006/relationships/image" Target="../media/image7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216694</xdr:rowOff>
        </xdr:from>
        <xdr:to>
          <xdr:col>12</xdr:col>
          <xdr:colOff>405423</xdr:colOff>
          <xdr:row>66</xdr:row>
          <xdr:rowOff>267982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B561B9A2-3DEA-4A55-9F55-C49F85064C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338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2695694"/>
              <a:ext cx="12264048" cy="271828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196849</xdr:rowOff>
        </xdr:from>
        <xdr:to>
          <xdr:col>16</xdr:col>
          <xdr:colOff>803011</xdr:colOff>
          <xdr:row>59</xdr:row>
          <xdr:rowOff>196849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0562947C-2ECF-486F-BF14-5D13F4C1DA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'!$A$1:$Q$9" spid="_x0000_s338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9246849"/>
              <a:ext cx="16721667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192882</xdr:rowOff>
        </xdr:from>
        <xdr:to>
          <xdr:col>16</xdr:col>
          <xdr:colOff>976313</xdr:colOff>
          <xdr:row>50</xdr:row>
          <xdr:rowOff>192882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3F8496D8-8CB5-42F6-B589-F836DC96C4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'!$A$1:$Q$9" spid="_x0000_s338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15813882"/>
              <a:ext cx="16894969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148055</xdr:rowOff>
        </xdr:from>
        <xdr:to>
          <xdr:col>17</xdr:col>
          <xdr:colOff>0</xdr:colOff>
          <xdr:row>41</xdr:row>
          <xdr:rowOff>148055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A73E3C3E-92BF-4A20-B0DD-4A03EB835C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'!$A$1:$Q$9" spid="_x0000_s338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12340055"/>
              <a:ext cx="16918781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59532</xdr:rowOff>
        </xdr:from>
        <xdr:to>
          <xdr:col>17</xdr:col>
          <xdr:colOff>9525</xdr:colOff>
          <xdr:row>32</xdr:row>
          <xdr:rowOff>69057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64C84023-7A87-4E7F-8C74-251A8A2000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5'!$A$1:$Q$9" spid="_x0000_s3388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8822532"/>
              <a:ext cx="16928306" cy="3438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151296</xdr:rowOff>
        </xdr:from>
        <xdr:to>
          <xdr:col>17</xdr:col>
          <xdr:colOff>23035</xdr:colOff>
          <xdr:row>22</xdr:row>
          <xdr:rowOff>142875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12ED57A1-90E1-40BC-867C-F955037548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6'!$A$1:$Q$9" spid="_x0000_s3388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0" y="5104296"/>
              <a:ext cx="16941816" cy="3420579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180974</xdr:rowOff>
        </xdr:from>
        <xdr:to>
          <xdr:col>15</xdr:col>
          <xdr:colOff>406869</xdr:colOff>
          <xdr:row>21</xdr:row>
          <xdr:rowOff>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85E3B2B3-70CD-4E12-BD0B-1FFAEA3621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1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4371974"/>
              <a:ext cx="15382286" cy="362902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219076</xdr:rowOff>
        </xdr:from>
        <xdr:to>
          <xdr:col>20</xdr:col>
          <xdr:colOff>964406</xdr:colOff>
          <xdr:row>32</xdr:row>
          <xdr:rowOff>219076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85EBDEF3-ABE9-40B0-8A90-39AA677F60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 使用量←総務課のエネルギー使用量調査用 '!$A$1:$U$16" spid="_x0000_s113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6315076"/>
              <a:ext cx="18061781" cy="609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76</xdr:row>
          <xdr:rowOff>116679</xdr:rowOff>
        </xdr:from>
        <xdr:to>
          <xdr:col>20</xdr:col>
          <xdr:colOff>1107281</xdr:colOff>
          <xdr:row>91</xdr:row>
          <xdr:rowOff>116679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1CFB95DB-EF8F-41C2-933E-8B04F4D751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 使用量←総務課のエネルギー使用量調査用'!$A$1:$U$15" spid="_x0000_s349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9072679"/>
              <a:ext cx="18204656" cy="5715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123827</xdr:rowOff>
        </xdr:from>
        <xdr:to>
          <xdr:col>20</xdr:col>
          <xdr:colOff>964406</xdr:colOff>
          <xdr:row>76</xdr:row>
          <xdr:rowOff>123827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FD7BC275-5C0F-428E-9F9E-FC737AEDE7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 使用量←総務課のエネルギー使用量調査用 '!$A$1:$U$16" spid="_x0000_s349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22983827"/>
              <a:ext cx="18061781" cy="609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178593</xdr:rowOff>
        </xdr:from>
        <xdr:to>
          <xdr:col>20</xdr:col>
          <xdr:colOff>973931</xdr:colOff>
          <xdr:row>60</xdr:row>
          <xdr:rowOff>188118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8435241C-54E9-42A1-A7EC-7AE58779EA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 使用量←総務課のエネルギー使用量調査用'!$A$1:$U$15" spid="_x0000_s3492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17323593"/>
              <a:ext cx="18071306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152401</xdr:rowOff>
        </xdr:from>
        <xdr:to>
          <xdr:col>20</xdr:col>
          <xdr:colOff>973931</xdr:colOff>
          <xdr:row>45</xdr:row>
          <xdr:rowOff>161926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F68B2581-FFB8-4BC6-A063-97506EF0DD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5 使用量←総務課のエネルギー使用量調査用'!$A$1:$U$15" spid="_x0000_s3492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11582401"/>
              <a:ext cx="18071306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83342</xdr:colOff>
          <xdr:row>16</xdr:row>
          <xdr:rowOff>50006</xdr:rowOff>
        </xdr:from>
        <xdr:to>
          <xdr:col>20</xdr:col>
          <xdr:colOff>642936</xdr:colOff>
          <xdr:row>18</xdr:row>
          <xdr:rowOff>50006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9878AAA9-65C4-46FC-86DA-E1ACB7BB1C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7'!$A$1:$M$2" spid="_x0000_s3492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917280" y="6146006"/>
              <a:ext cx="12823031" cy="762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83343</xdr:rowOff>
        </xdr:from>
        <xdr:to>
          <xdr:col>21</xdr:col>
          <xdr:colOff>9524</xdr:colOff>
          <xdr:row>30</xdr:row>
          <xdr:rowOff>92868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8FE575E-637E-4512-A56B-C4FC18065B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6 使用量←総務課のエネルギー使用量調査用'!$A$1:$U$15" spid="_x0000_s34923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0" y="5798343"/>
              <a:ext cx="18226087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238124</xdr:colOff>
          <xdr:row>15</xdr:row>
          <xdr:rowOff>135732</xdr:rowOff>
        </xdr:from>
        <xdr:to>
          <xdr:col>20</xdr:col>
          <xdr:colOff>862012</xdr:colOff>
          <xdr:row>24</xdr:row>
          <xdr:rowOff>145257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3427024-250B-4C7A-BC80-653C815B57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7'!$A$1:$M$9" spid="_x0000_s34924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5072062" y="5850732"/>
              <a:ext cx="12887325" cy="3438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216693</xdr:rowOff>
        </xdr:from>
        <xdr:to>
          <xdr:col>12</xdr:col>
          <xdr:colOff>405423</xdr:colOff>
          <xdr:row>57</xdr:row>
          <xdr:rowOff>267981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966C373D-861C-42B6-9A07-DA3CC1C995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237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9266693"/>
              <a:ext cx="12264048" cy="271828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173037</xdr:rowOff>
        </xdr:from>
        <xdr:to>
          <xdr:col>16</xdr:col>
          <xdr:colOff>803011</xdr:colOff>
          <xdr:row>50</xdr:row>
          <xdr:rowOff>173037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8A4B122A-018C-42C2-BB02-79246305E1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'!$A$1:$Q$9" spid="_x0000_s238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5794037"/>
              <a:ext cx="16721667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145257</xdr:rowOff>
        </xdr:from>
        <xdr:to>
          <xdr:col>16</xdr:col>
          <xdr:colOff>976313</xdr:colOff>
          <xdr:row>41</xdr:row>
          <xdr:rowOff>145257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D7C47489-94C1-462C-8208-37FD62B96C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'!$A$1:$Q$9" spid="_x0000_s2380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12337257"/>
              <a:ext cx="16894969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76618</xdr:rowOff>
        </xdr:from>
        <xdr:to>
          <xdr:col>17</xdr:col>
          <xdr:colOff>0</xdr:colOff>
          <xdr:row>32</xdr:row>
          <xdr:rowOff>76618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19A231E2-ACEC-4E1D-A429-A23901D869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'!$A$1:$Q$9" spid="_x0000_s2380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8839618"/>
              <a:ext cx="16918781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202407</xdr:rowOff>
        </xdr:from>
        <xdr:to>
          <xdr:col>17</xdr:col>
          <xdr:colOff>9525</xdr:colOff>
          <xdr:row>22</xdr:row>
          <xdr:rowOff>211932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AA5A28EE-77C2-47A1-878D-2BFF03D57B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5'!$A$1:$Q$9" spid="_x0000_s2380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5155407"/>
              <a:ext cx="16928306" cy="3438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354805</xdr:rowOff>
        </xdr:from>
        <xdr:to>
          <xdr:col>20</xdr:col>
          <xdr:colOff>1107281</xdr:colOff>
          <xdr:row>76</xdr:row>
          <xdr:rowOff>354805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588BB90B-7421-476F-8440-AC51C796B0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 使用量←総務課のエネルギー使用量調査用'!$A$1:$U$15" spid="_x0000_s247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3595805"/>
              <a:ext cx="18204656" cy="5715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302420</xdr:rowOff>
        </xdr:from>
        <xdr:to>
          <xdr:col>20</xdr:col>
          <xdr:colOff>964406</xdr:colOff>
          <xdr:row>61</xdr:row>
          <xdr:rowOff>302420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6E9ED355-F577-4E65-9CD5-28169BAEC6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 使用量←総務課のエネルギー使用量調査用 '!$A$1:$U$16" spid="_x0000_s247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7447420"/>
              <a:ext cx="18061781" cy="609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214312</xdr:rowOff>
        </xdr:from>
        <xdr:to>
          <xdr:col>20</xdr:col>
          <xdr:colOff>973931</xdr:colOff>
          <xdr:row>45</xdr:row>
          <xdr:rowOff>223837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4D24A504-BD37-4C17-962B-B70E4B8E35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 使用量←総務課のエネルギー使用量調査用'!$A$1:$U$15" spid="_x0000_s2479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11644312"/>
              <a:ext cx="18071306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164306</xdr:rowOff>
        </xdr:from>
        <xdr:to>
          <xdr:col>20</xdr:col>
          <xdr:colOff>973931</xdr:colOff>
          <xdr:row>30</xdr:row>
          <xdr:rowOff>173831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167D41BE-77DE-43D1-AFB1-7904C5F1B3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5 使用量←総務課のエネルギー使用量調査用'!$A$1:$U$15" spid="_x0000_s2479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5879306"/>
              <a:ext cx="18071306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273842</xdr:colOff>
          <xdr:row>14</xdr:row>
          <xdr:rowOff>371475</xdr:rowOff>
        </xdr:from>
        <xdr:to>
          <xdr:col>18</xdr:col>
          <xdr:colOff>416718</xdr:colOff>
          <xdr:row>17</xdr:row>
          <xdr:rowOff>0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BDFFC3A5-6A75-46A0-90E3-13DB1FCED6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6'!$A$1:$M$2" spid="_x0000_s2479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107780" y="5705475"/>
              <a:ext cx="10477501" cy="771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240506</xdr:rowOff>
        </xdr:from>
        <xdr:to>
          <xdr:col>12</xdr:col>
          <xdr:colOff>405423</xdr:colOff>
          <xdr:row>48</xdr:row>
          <xdr:rowOff>291794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361F1931-1DE2-4DF8-9FD2-AFDEE33CDA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156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5861506"/>
              <a:ext cx="12264048" cy="271828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149225</xdr:rowOff>
        </xdr:from>
        <xdr:to>
          <xdr:col>16</xdr:col>
          <xdr:colOff>803011</xdr:colOff>
          <xdr:row>41</xdr:row>
          <xdr:rowOff>149225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CED6A604-BC48-47EE-BB73-72AD82EC26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'!$A$1:$Q$9" spid="_x0000_s156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2341225"/>
              <a:ext cx="16721667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121445</xdr:rowOff>
        </xdr:from>
        <xdr:to>
          <xdr:col>16</xdr:col>
          <xdr:colOff>976313</xdr:colOff>
          <xdr:row>32</xdr:row>
          <xdr:rowOff>121445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C4DBA96F-E0F5-4118-8C47-A2482A7280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'!$A$1:$Q$9" spid="_x0000_s1566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8884445"/>
              <a:ext cx="16894969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13</xdr:row>
          <xdr:rowOff>195681</xdr:rowOff>
        </xdr:from>
        <xdr:to>
          <xdr:col>16</xdr:col>
          <xdr:colOff>931069</xdr:colOff>
          <xdr:row>22</xdr:row>
          <xdr:rowOff>176213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E48E211B-7419-4F27-A694-D9252C80FA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'!$A$1:$Q$9" spid="_x0000_s156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7625" y="5148681"/>
              <a:ext cx="16802100" cy="3409532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176212</xdr:rowOff>
        </xdr:from>
        <xdr:to>
          <xdr:col>21</xdr:col>
          <xdr:colOff>142875</xdr:colOff>
          <xdr:row>61</xdr:row>
          <xdr:rowOff>176212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EA985F33-5DCD-4C36-8A6E-2C7D6C6283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 使用量←総務課のエネルギー使用量調査用'!$A$1:$U$15" spid="_x0000_s165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7702212"/>
              <a:ext cx="18204656" cy="5715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111919</xdr:rowOff>
        </xdr:from>
        <xdr:to>
          <xdr:col>21</xdr:col>
          <xdr:colOff>0</xdr:colOff>
          <xdr:row>46</xdr:row>
          <xdr:rowOff>111919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DB8329F6-9C10-400B-B900-1EA05F2A1E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 使用量←総務課のエネルギー使用量調査用 '!$A$1:$U$16" spid="_x0000_s165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1541919"/>
              <a:ext cx="18061781" cy="6096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88106</xdr:rowOff>
        </xdr:from>
        <xdr:to>
          <xdr:col>20</xdr:col>
          <xdr:colOff>928687</xdr:colOff>
          <xdr:row>27</xdr:row>
          <xdr:rowOff>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93F91A0-6E2E-4FF0-B628-3E1E22470A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4 使用量←総務課のエネルギー使用量調査用'!$A$1:$U$15" spid="_x0000_s1658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5803106"/>
              <a:ext cx="18026062" cy="4483894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288131</xdr:rowOff>
        </xdr:from>
        <xdr:to>
          <xdr:col>12</xdr:col>
          <xdr:colOff>405423</xdr:colOff>
          <xdr:row>38</xdr:row>
          <xdr:rowOff>339419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3211D00F-785F-48D1-9E24-D2F380B73B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4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2099131"/>
              <a:ext cx="12264048" cy="271828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125412</xdr:rowOff>
        </xdr:from>
        <xdr:to>
          <xdr:col>16</xdr:col>
          <xdr:colOff>739511</xdr:colOff>
          <xdr:row>32</xdr:row>
          <xdr:rowOff>125412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EED6F7A5-F777-4D7A-AB74-3E4AA1B6BE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'!$A$1:$Q$9" spid="_x0000_s44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8888412"/>
              <a:ext cx="16658167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145257</xdr:rowOff>
        </xdr:from>
        <xdr:to>
          <xdr:col>16</xdr:col>
          <xdr:colOff>821531</xdr:colOff>
          <xdr:row>22</xdr:row>
          <xdr:rowOff>119922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41F914E6-B280-4A83-BEE6-078BC6E95E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'!$A$1:$Q$9" spid="_x0000_s44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5098257"/>
              <a:ext cx="16740187" cy="340366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21431</xdr:rowOff>
        </xdr:from>
        <xdr:to>
          <xdr:col>20</xdr:col>
          <xdr:colOff>376237</xdr:colOff>
          <xdr:row>48</xdr:row>
          <xdr:rowOff>30956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23543313-8271-4285-BC59-CE8E2C3CEB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 使用量←総務課のエネルギー使用量調査用'!$A$1:$U$15" spid="_x0000_s10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2594431"/>
              <a:ext cx="17473612" cy="5724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15</xdr:row>
          <xdr:rowOff>147638</xdr:rowOff>
        </xdr:from>
        <xdr:to>
          <xdr:col>19</xdr:col>
          <xdr:colOff>588169</xdr:colOff>
          <xdr:row>31</xdr:row>
          <xdr:rowOff>157163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EFF886A5-4286-4FA6-9755-F09B1B1DD9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3 使用量←総務課のエネルギー使用量調査用 '!$A$1:$U$16" spid="_x0000_s104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95250" y="5862638"/>
              <a:ext cx="16625888" cy="61055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240505</xdr:rowOff>
        </xdr:from>
        <xdr:to>
          <xdr:col>12</xdr:col>
          <xdr:colOff>405423</xdr:colOff>
          <xdr:row>29</xdr:row>
          <xdr:rowOff>291793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C3672964-FC2B-4BE1-B282-603042D8BB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1'!$A$1:$P$9" spid="_x0000_s2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8622505"/>
              <a:ext cx="12264048" cy="2718288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351630</xdr:rowOff>
        </xdr:from>
        <xdr:to>
          <xdr:col>16</xdr:col>
          <xdr:colOff>826823</xdr:colOff>
          <xdr:row>21</xdr:row>
          <xdr:rowOff>351630</xdr:rowOff>
        </xdr:to>
        <xdr:pic>
          <xdr:nvPicPr>
            <xdr:cNvPr id="3" name="図 2">
              <a:extLst>
                <a:ext uri="{FF2B5EF4-FFF2-40B4-BE49-F238E27FC236}">
                  <a16:creationId xmlns:a16="http://schemas.microsoft.com/office/drawing/2014/main" id="{96FA3D27-263B-48D9-AEB8-8AB226072A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R2'!$A$1:$Q$9" spid="_x0000_s22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4923630"/>
              <a:ext cx="16721667" cy="3429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EC46B-CA1D-47D9-9CC4-0BA51AB60678}">
  <dimension ref="A1:Q13"/>
  <sheetViews>
    <sheetView showGridLines="0" tabSelected="1" view="pageBreakPreview" zoomScale="80" zoomScaleNormal="90" zoomScaleSheetLayoutView="80" workbookViewId="0">
      <selection activeCell="U9" sqref="U9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4.625" style="42" customWidth="1"/>
    <col min="15" max="15" width="11.875" style="42" bestFit="1" customWidth="1"/>
    <col min="16" max="16" width="14.125" style="42" bestFit="1" customWidth="1"/>
    <col min="17" max="17" width="13.125" style="42" bestFit="1" customWidth="1"/>
    <col min="18" max="16384" width="9" style="42"/>
  </cols>
  <sheetData>
    <row r="1" spans="1:17" s="31" customFormat="1" ht="30" customHeight="1" x14ac:dyDescent="0.15">
      <c r="A1" s="28" t="s">
        <v>97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29" t="s">
        <v>31</v>
      </c>
      <c r="O1" s="29" t="s">
        <v>29</v>
      </c>
      <c r="P1" s="29" t="s">
        <v>34</v>
      </c>
      <c r="Q1" s="30" t="s">
        <v>96</v>
      </c>
    </row>
    <row r="2" spans="1:17" s="31" customFormat="1" ht="30" customHeight="1" x14ac:dyDescent="0.15">
      <c r="A2" s="54" t="s">
        <v>36</v>
      </c>
      <c r="B2" s="50">
        <v>86283</v>
      </c>
      <c r="C2" s="50">
        <v>63433</v>
      </c>
      <c r="D2" s="50">
        <v>68781</v>
      </c>
      <c r="E2" s="50">
        <v>97037</v>
      </c>
      <c r="F2" s="50">
        <v>85540</v>
      </c>
      <c r="G2" s="50">
        <v>65415</v>
      </c>
      <c r="H2" s="50">
        <v>70081</v>
      </c>
      <c r="I2" s="50"/>
      <c r="J2" s="50"/>
      <c r="K2" s="50"/>
      <c r="L2" s="50"/>
      <c r="M2" s="50"/>
      <c r="N2" s="56">
        <f>SUM(B2:M2)</f>
        <v>536570</v>
      </c>
      <c r="O2" s="34">
        <f>AVERAGE(B2:M2)</f>
        <v>76652.857142857145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72069</v>
      </c>
      <c r="C3" s="33">
        <f t="shared" ref="C3:M3" si="0">C2-C5</f>
        <v>53376</v>
      </c>
      <c r="D3" s="33">
        <f t="shared" si="0"/>
        <v>57822</v>
      </c>
      <c r="E3" s="33">
        <f t="shared" si="0"/>
        <v>79753</v>
      </c>
      <c r="F3" s="33">
        <f t="shared" si="0"/>
        <v>70878</v>
      </c>
      <c r="G3" s="33">
        <f t="shared" si="0"/>
        <v>54459</v>
      </c>
      <c r="H3" s="33">
        <f t="shared" si="0"/>
        <v>58307</v>
      </c>
      <c r="I3" s="33">
        <f t="shared" si="0"/>
        <v>0</v>
      </c>
      <c r="J3" s="33">
        <f t="shared" si="0"/>
        <v>0</v>
      </c>
      <c r="K3" s="33">
        <f t="shared" si="0"/>
        <v>0</v>
      </c>
      <c r="L3" s="33">
        <f t="shared" si="0"/>
        <v>0</v>
      </c>
      <c r="M3" s="33">
        <f t="shared" si="0"/>
        <v>0</v>
      </c>
      <c r="N3" s="56">
        <f>SUM(B3:M3)</f>
        <v>446664</v>
      </c>
      <c r="O3" s="34">
        <f>AVERAGE(B3:M3)</f>
        <v>37222</v>
      </c>
      <c r="P3" s="34"/>
      <c r="Q3" s="36">
        <f>N7*P4</f>
        <v>14366039.200000001</v>
      </c>
    </row>
    <row r="4" spans="1:17" s="31" customFormat="1" ht="30" customHeight="1" x14ac:dyDescent="0.15">
      <c r="A4" s="32" t="s">
        <v>28</v>
      </c>
      <c r="B4" s="37">
        <f>B3/B2</f>
        <v>0.83526302979729494</v>
      </c>
      <c r="C4" s="37">
        <f t="shared" ref="C4:M4" si="1">C3/C2</f>
        <v>0.84145476329355384</v>
      </c>
      <c r="D4" s="37">
        <f t="shared" si="1"/>
        <v>0.840668207789942</v>
      </c>
      <c r="E4" s="37">
        <f t="shared" si="1"/>
        <v>0.82188237476426518</v>
      </c>
      <c r="F4" s="37">
        <f t="shared" si="1"/>
        <v>0.82859480944587327</v>
      </c>
      <c r="G4" s="37">
        <f t="shared" si="1"/>
        <v>0.83251547810135285</v>
      </c>
      <c r="H4" s="37">
        <f>H3/H2</f>
        <v>0.83199440647251033</v>
      </c>
      <c r="I4" s="37" t="e">
        <f t="shared" si="1"/>
        <v>#DIV/0!</v>
      </c>
      <c r="J4" s="37" t="e">
        <f t="shared" si="1"/>
        <v>#DIV/0!</v>
      </c>
      <c r="K4" s="37" t="e">
        <f t="shared" si="1"/>
        <v>#DIV/0!</v>
      </c>
      <c r="L4" s="37" t="e">
        <f t="shared" si="1"/>
        <v>#DIV/0!</v>
      </c>
      <c r="M4" s="37" t="e">
        <f t="shared" si="1"/>
        <v>#DIV/0!</v>
      </c>
      <c r="N4" s="37"/>
      <c r="O4" s="38" t="e">
        <f>AVERAGE(B4:M4)</f>
        <v>#DIV/0!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14214</v>
      </c>
      <c r="C5" s="50">
        <v>10057</v>
      </c>
      <c r="D5" s="50">
        <v>10959</v>
      </c>
      <c r="E5" s="50">
        <v>17284</v>
      </c>
      <c r="F5" s="50">
        <v>14662</v>
      </c>
      <c r="G5" s="50">
        <v>10956</v>
      </c>
      <c r="H5" s="50">
        <v>11774</v>
      </c>
      <c r="I5" s="50"/>
      <c r="J5" s="50"/>
      <c r="K5" s="50"/>
      <c r="L5" s="50"/>
      <c r="M5" s="50"/>
      <c r="N5" s="56">
        <f>SUM(B5:M5)</f>
        <v>89906</v>
      </c>
      <c r="O5" s="34">
        <f>AVERAGE(B5:M5)</f>
        <v>12843.714285714286</v>
      </c>
      <c r="P5" s="34"/>
      <c r="Q5" s="36"/>
    </row>
    <row r="6" spans="1:17" ht="30" customHeight="1" x14ac:dyDescent="0.15">
      <c r="A6" s="32" t="s">
        <v>28</v>
      </c>
      <c r="B6" s="60">
        <f>B5/B2</f>
        <v>0.16473697020270506</v>
      </c>
      <c r="C6" s="60">
        <f t="shared" ref="C6:M6" si="2">C5/C2</f>
        <v>0.15854523670644619</v>
      </c>
      <c r="D6" s="60">
        <f t="shared" si="2"/>
        <v>0.159331792210058</v>
      </c>
      <c r="E6" s="60">
        <f>E5/E2</f>
        <v>0.17811762523573482</v>
      </c>
      <c r="F6" s="60">
        <f t="shared" si="2"/>
        <v>0.17140519055412673</v>
      </c>
      <c r="G6" s="60">
        <f t="shared" si="2"/>
        <v>0.1674845218986471</v>
      </c>
      <c r="H6" s="60">
        <f t="shared" si="2"/>
        <v>0.16800559352748962</v>
      </c>
      <c r="I6" s="60" t="e">
        <f t="shared" si="2"/>
        <v>#DIV/0!</v>
      </c>
      <c r="J6" s="60" t="e">
        <f t="shared" si="2"/>
        <v>#DIV/0!</v>
      </c>
      <c r="K6" s="60" t="e">
        <f t="shared" si="2"/>
        <v>#DIV/0!</v>
      </c>
      <c r="L6" s="60" t="e">
        <f t="shared" si="2"/>
        <v>#DIV/0!</v>
      </c>
      <c r="M6" s="60" t="e">
        <f t="shared" si="2"/>
        <v>#DIV/0!</v>
      </c>
      <c r="N6" s="39"/>
      <c r="O6" s="40" t="e">
        <f>AVERAGE(B6:M6)</f>
        <v>#DIV/0!</v>
      </c>
      <c r="P6" s="53">
        <v>0.2</v>
      </c>
      <c r="Q6" s="41">
        <f>N7*P6</f>
        <v>3591509.8000000003</v>
      </c>
    </row>
    <row r="7" spans="1:17" ht="30" customHeight="1" x14ac:dyDescent="0.15">
      <c r="A7" s="54" t="s">
        <v>38</v>
      </c>
      <c r="B7" s="51">
        <v>2784699</v>
      </c>
      <c r="C7" s="51">
        <v>2273831</v>
      </c>
      <c r="D7" s="51">
        <v>2451742</v>
      </c>
      <c r="E7" s="51">
        <v>3201194</v>
      </c>
      <c r="F7" s="51">
        <v>2743747</v>
      </c>
      <c r="G7" s="51">
        <v>2226305</v>
      </c>
      <c r="H7" s="51">
        <v>2276031</v>
      </c>
      <c r="I7" s="51"/>
      <c r="J7" s="51"/>
      <c r="K7" s="51"/>
      <c r="L7" s="51"/>
      <c r="M7" s="51"/>
      <c r="N7" s="57">
        <f>SUM(B7:M7)</f>
        <v>17957549</v>
      </c>
      <c r="O7" s="34">
        <f t="shared" ref="O7:O8" si="3">AVERAGE(B7:M7)</f>
        <v>2565364.1428571427</v>
      </c>
      <c r="P7" s="44"/>
      <c r="Q7" s="45"/>
    </row>
    <row r="8" spans="1:17" ht="30" customHeight="1" x14ac:dyDescent="0.15">
      <c r="A8" s="54" t="s">
        <v>39</v>
      </c>
      <c r="B8" s="51">
        <v>2282719</v>
      </c>
      <c r="C8" s="51">
        <v>1879273</v>
      </c>
      <c r="D8" s="51">
        <v>2033959</v>
      </c>
      <c r="E8" s="51">
        <v>2586120</v>
      </c>
      <c r="F8" s="51">
        <v>2231985</v>
      </c>
      <c r="G8" s="51">
        <v>1822590</v>
      </c>
      <c r="H8" s="51">
        <v>1860294</v>
      </c>
      <c r="I8" s="51"/>
      <c r="J8" s="51"/>
      <c r="K8" s="51"/>
      <c r="L8" s="51"/>
      <c r="M8" s="51"/>
      <c r="N8" s="57">
        <f>SUM(B8:M8)</f>
        <v>14696940</v>
      </c>
      <c r="O8" s="34">
        <f t="shared" si="3"/>
        <v>2099562.8571428573</v>
      </c>
      <c r="P8" s="43"/>
      <c r="Q8" s="45"/>
    </row>
    <row r="9" spans="1:17" ht="30" customHeight="1" x14ac:dyDescent="0.15">
      <c r="A9" s="98" t="s">
        <v>82</v>
      </c>
      <c r="B9" s="55">
        <f>B8/B7</f>
        <v>0.81973635211561469</v>
      </c>
      <c r="C9" s="55">
        <f t="shared" ref="C9:M9" si="4">C8/C7</f>
        <v>0.8264787488604034</v>
      </c>
      <c r="D9" s="55">
        <f t="shared" si="4"/>
        <v>0.82959748619552953</v>
      </c>
      <c r="E9" s="55">
        <f t="shared" si="4"/>
        <v>0.80786106683943548</v>
      </c>
      <c r="F9" s="55">
        <f t="shared" si="4"/>
        <v>0.81348061610636846</v>
      </c>
      <c r="G9" s="55">
        <f t="shared" si="4"/>
        <v>0.81866141431654693</v>
      </c>
      <c r="H9" s="55">
        <f t="shared" si="4"/>
        <v>0.81734124007977049</v>
      </c>
      <c r="I9" s="55" t="e">
        <f t="shared" si="4"/>
        <v>#DIV/0!</v>
      </c>
      <c r="J9" s="55" t="e">
        <f t="shared" si="4"/>
        <v>#DIV/0!</v>
      </c>
      <c r="K9" s="55" t="e">
        <f t="shared" si="4"/>
        <v>#DIV/0!</v>
      </c>
      <c r="L9" s="55" t="e">
        <f t="shared" si="4"/>
        <v>#DIV/0!</v>
      </c>
      <c r="M9" s="55" t="e">
        <f t="shared" si="4"/>
        <v>#DIV/0!</v>
      </c>
      <c r="N9" s="55"/>
      <c r="O9" s="61" t="e">
        <f>AVERAGE(B9:M9)</f>
        <v>#DIV/0!</v>
      </c>
      <c r="P9" s="48"/>
      <c r="Q9" s="49"/>
    </row>
    <row r="11" spans="1:17" ht="30" customHeight="1" x14ac:dyDescent="0.15">
      <c r="A11" s="58" t="s">
        <v>40</v>
      </c>
      <c r="B11" s="59">
        <f>B7-B8</f>
        <v>501980</v>
      </c>
      <c r="C11" s="59">
        <f t="shared" ref="C11:M11" si="5">C7-C8</f>
        <v>394558</v>
      </c>
      <c r="D11" s="59">
        <f t="shared" si="5"/>
        <v>417783</v>
      </c>
      <c r="E11" s="59">
        <f t="shared" si="5"/>
        <v>615074</v>
      </c>
      <c r="F11" s="59">
        <f t="shared" si="5"/>
        <v>511762</v>
      </c>
      <c r="G11" s="59">
        <f t="shared" si="5"/>
        <v>403715</v>
      </c>
      <c r="H11" s="59">
        <f t="shared" si="5"/>
        <v>415737</v>
      </c>
      <c r="I11" s="59">
        <f t="shared" si="5"/>
        <v>0</v>
      </c>
      <c r="J11" s="59">
        <f t="shared" si="5"/>
        <v>0</v>
      </c>
      <c r="K11" s="59">
        <f t="shared" si="5"/>
        <v>0</v>
      </c>
      <c r="L11" s="59">
        <f t="shared" si="5"/>
        <v>0</v>
      </c>
      <c r="M11" s="59">
        <f t="shared" si="5"/>
        <v>0</v>
      </c>
      <c r="N11" s="59">
        <f>SUM(B11:M11)</f>
        <v>3260609</v>
      </c>
    </row>
    <row r="12" spans="1:17" ht="30" customHeight="1" x14ac:dyDescent="0.15">
      <c r="A12" s="58" t="s">
        <v>41</v>
      </c>
      <c r="B12" s="59">
        <f>IF(B8="","",B8-'R6'!B8)</f>
        <v>384926</v>
      </c>
      <c r="C12" s="59">
        <f>IF(C8="","",C8-'R6'!C8)</f>
        <v>172899</v>
      </c>
      <c r="D12" s="59">
        <f>IF(D8="","",D8-'R6'!D8)</f>
        <v>180246</v>
      </c>
      <c r="E12" s="59">
        <f>IF(E8="","",E8-'R6'!E8)</f>
        <v>226839</v>
      </c>
      <c r="F12" s="59">
        <f>IF(F8="","",F8-'R6'!F8)</f>
        <v>-404710</v>
      </c>
      <c r="G12" s="59">
        <f>IF(G8="","",G8-'R6'!G8)</f>
        <v>-55868</v>
      </c>
      <c r="H12" s="59">
        <f>IF(H8="","",H8-'R6'!H8)</f>
        <v>86603</v>
      </c>
      <c r="I12" s="59" t="str">
        <f>IF(I8="","",I8-'R6'!I8)</f>
        <v/>
      </c>
      <c r="J12" s="59" t="str">
        <f>IF(J8="","",J8-'R6'!J8)</f>
        <v/>
      </c>
      <c r="K12" s="59" t="str">
        <f>IF(K8="","",K8-'R6'!K8)</f>
        <v/>
      </c>
      <c r="L12" s="59" t="str">
        <f>IF(L8="","",L8-'R6'!L8)</f>
        <v/>
      </c>
      <c r="M12" s="59" t="str">
        <f>IF(M8="","",M8-'R6'!M8)</f>
        <v/>
      </c>
      <c r="N12" s="59">
        <f>SUM(B12:M12)</f>
        <v>590935</v>
      </c>
    </row>
    <row r="13" spans="1:17" ht="30" customHeight="1" x14ac:dyDescent="0.15">
      <c r="A13" s="58" t="s">
        <v>42</v>
      </c>
      <c r="B13" s="59">
        <f>IF(B8="","",B11-'R6'!B11)</f>
        <v>64528</v>
      </c>
      <c r="C13" s="59">
        <f>IF(C8="","",C11-'R6'!C11)</f>
        <v>16068</v>
      </c>
      <c r="D13" s="59">
        <f>IF(D8="","",D11-'R6'!D11)</f>
        <v>4443</v>
      </c>
      <c r="E13" s="59">
        <f>IF(E8="","",E11-'R6'!E11)</f>
        <v>55324</v>
      </c>
      <c r="F13" s="59">
        <f>IF(F8="","",F11-'R6'!F11)</f>
        <v>-32941</v>
      </c>
      <c r="G13" s="59">
        <f>IF(G8="","",G11-'R6'!G11)</f>
        <v>-42756</v>
      </c>
      <c r="H13" s="59">
        <f>IF(H8="","",H11-'R6'!H11)</f>
        <v>-47742</v>
      </c>
      <c r="I13" s="59" t="str">
        <f>IF(I8="","",I11-'R6'!I11)</f>
        <v/>
      </c>
      <c r="J13" s="59" t="str">
        <f>IF(J8="","",J11-'R6'!J11)</f>
        <v/>
      </c>
      <c r="K13" s="59" t="str">
        <f>IF(K8="","",K11-'R6'!K11)</f>
        <v/>
      </c>
      <c r="L13" s="59" t="str">
        <f>IF(L8="","",L11-'R6'!L11)</f>
        <v/>
      </c>
      <c r="M13" s="59" t="str">
        <f>IF(M8="","",M11-'R6'!M11)</f>
        <v/>
      </c>
      <c r="N13" s="59">
        <f>SUM(B13:M13)</f>
        <v>16924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headerFooter>
    <oddHeader>&amp;C
&amp;"BIZ UDPゴシック,標準"&amp;12&amp;F &amp;A</oddHeader>
    <oddFooter>&amp;R&amp;"BIZ UDPゴシック,標準"&amp;9&amp;Z&amp;F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FEEE-9DD9-4512-93F9-16AC39951387}">
  <sheetPr>
    <tabColor rgb="FFFFFF00"/>
  </sheetPr>
  <dimension ref="C1:X15"/>
  <sheetViews>
    <sheetView showGridLines="0" view="pageBreakPreview" zoomScale="80" zoomScaleNormal="90" zoomScaleSheetLayoutView="80" workbookViewId="0">
      <selection activeCell="H19" sqref="H19"/>
    </sheetView>
  </sheetViews>
  <sheetFormatPr defaultRowHeight="30" customHeight="1" x14ac:dyDescent="0.15"/>
  <cols>
    <col min="1" max="8" width="9" style="96"/>
    <col min="9" max="21" width="12.625" style="96" customWidth="1"/>
    <col min="22" max="16384" width="9" style="96"/>
  </cols>
  <sheetData>
    <row r="1" spans="3:24" s="62" customFormat="1" ht="30" customHeight="1" thickBot="1" x14ac:dyDescent="0.2">
      <c r="G1" s="62" t="s">
        <v>83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35.307000000000002</v>
      </c>
      <c r="J3" s="68">
        <f t="shared" ref="J3:T3" si="0">(ROUND(((J9-J10)*J11)/1000,3))</f>
        <v>23.388999999999999</v>
      </c>
      <c r="K3" s="68">
        <f t="shared" si="0"/>
        <v>30.882999999999999</v>
      </c>
      <c r="L3" s="68">
        <f t="shared" si="0"/>
        <v>39.280999999999999</v>
      </c>
      <c r="M3" s="68">
        <f t="shared" si="0"/>
        <v>40.895000000000003</v>
      </c>
      <c r="N3" s="68">
        <f t="shared" si="0"/>
        <v>29.914999999999999</v>
      </c>
      <c r="O3" s="68">
        <f t="shared" si="0"/>
        <v>34.44</v>
      </c>
      <c r="P3" s="68">
        <f t="shared" si="0"/>
        <v>39.591999999999999</v>
      </c>
      <c r="Q3" s="68">
        <f t="shared" si="0"/>
        <v>58.41</v>
      </c>
      <c r="R3" s="68">
        <f t="shared" si="0"/>
        <v>64.825000000000003</v>
      </c>
      <c r="S3" s="68">
        <f t="shared" si="0"/>
        <v>62.54</v>
      </c>
      <c r="T3" s="68">
        <f t="shared" si="0"/>
        <v>52.713999999999999</v>
      </c>
      <c r="U3" s="69">
        <f>SUM(I3:T3)</f>
        <v>512.19100000000003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38.241999999999997</v>
      </c>
      <c r="J4" s="72">
        <f t="shared" ref="J4:T4" si="1">(ROUND((J10*J11)/1000,3))</f>
        <v>26.768000000000001</v>
      </c>
      <c r="K4" s="72">
        <f t="shared" si="1"/>
        <v>17.664000000000001</v>
      </c>
      <c r="L4" s="72">
        <f t="shared" si="1"/>
        <v>25.120999999999999</v>
      </c>
      <c r="M4" s="72">
        <f t="shared" si="1"/>
        <v>26.178000000000001</v>
      </c>
      <c r="N4" s="72">
        <f t="shared" si="1"/>
        <v>19.87</v>
      </c>
      <c r="O4" s="72">
        <f t="shared" si="1"/>
        <v>26.053999999999998</v>
      </c>
      <c r="P4" s="72">
        <f t="shared" si="1"/>
        <v>37.840000000000003</v>
      </c>
      <c r="Q4" s="72">
        <f t="shared" si="1"/>
        <v>64.281000000000006</v>
      </c>
      <c r="R4" s="72">
        <f t="shared" si="1"/>
        <v>82.554000000000002</v>
      </c>
      <c r="S4" s="72">
        <f t="shared" si="1"/>
        <v>68.739999999999995</v>
      </c>
      <c r="T4" s="72">
        <f t="shared" si="1"/>
        <v>55.558999999999997</v>
      </c>
      <c r="U4" s="73">
        <f>SUM(I4:T4)</f>
        <v>488.87099999999998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f>171.078-174.36</f>
        <v>-3.2820000000000107</v>
      </c>
      <c r="J7" s="82">
        <f>174.36-177.349</f>
        <v>-2.9889999999999759</v>
      </c>
      <c r="K7" s="82">
        <f>177.349-180.572</f>
        <v>-3.2230000000000132</v>
      </c>
      <c r="L7" s="82">
        <f>180.572-183.445</f>
        <v>-2.8729999999999905</v>
      </c>
      <c r="M7" s="82">
        <f>183.445-185.744</f>
        <v>-2.2990000000000066</v>
      </c>
      <c r="N7" s="82">
        <v>-2.6190000000000002</v>
      </c>
      <c r="O7" s="82">
        <v>-1.71</v>
      </c>
      <c r="P7" s="82">
        <v>-1.4279999999999999</v>
      </c>
      <c r="Q7" s="82">
        <v>-0.79700000000000004</v>
      </c>
      <c r="R7" s="82">
        <v>-1.5449999999999999</v>
      </c>
      <c r="S7" s="82">
        <v>-1.5449999999999999</v>
      </c>
      <c r="T7" s="83">
        <v>-2.698</v>
      </c>
      <c r="U7" s="84">
        <f>SUM(I7:T7)</f>
        <v>-27.008000000000003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70.266999999999996</v>
      </c>
      <c r="J8" s="86">
        <f t="shared" ref="J8:U8" si="2">SUM(J3:J7)</f>
        <v>47.168000000000021</v>
      </c>
      <c r="K8" s="86">
        <f t="shared" si="2"/>
        <v>45.323999999999984</v>
      </c>
      <c r="L8" s="86">
        <f t="shared" si="2"/>
        <v>61.529000000000011</v>
      </c>
      <c r="M8" s="86">
        <f t="shared" si="2"/>
        <v>64.774000000000001</v>
      </c>
      <c r="N8" s="86">
        <f t="shared" si="2"/>
        <v>47.165999999999997</v>
      </c>
      <c r="O8" s="86">
        <f t="shared" si="2"/>
        <v>58.783999999999999</v>
      </c>
      <c r="P8" s="86">
        <f t="shared" si="2"/>
        <v>76.004000000000005</v>
      </c>
      <c r="Q8" s="86">
        <f t="shared" si="2"/>
        <v>121.89400000000001</v>
      </c>
      <c r="R8" s="86">
        <f t="shared" si="2"/>
        <v>145.83400000000003</v>
      </c>
      <c r="S8" s="86">
        <f t="shared" si="2"/>
        <v>129.73500000000001</v>
      </c>
      <c r="T8" s="87">
        <f t="shared" si="2"/>
        <v>105.575</v>
      </c>
      <c r="U8" s="86">
        <f t="shared" si="2"/>
        <v>974.05399999999997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79</v>
      </c>
      <c r="I9" s="93">
        <v>95880</v>
      </c>
      <c r="J9" s="93">
        <v>64123</v>
      </c>
      <c r="K9" s="93">
        <v>60997</v>
      </c>
      <c r="L9" s="93">
        <v>81894</v>
      </c>
      <c r="M9" s="93">
        <v>83517</v>
      </c>
      <c r="N9" s="93">
        <v>60855</v>
      </c>
      <c r="O9" s="93">
        <v>76847</v>
      </c>
      <c r="P9" s="93">
        <v>101670</v>
      </c>
      <c r="Q9" s="93">
        <v>161840</v>
      </c>
      <c r="R9" s="93">
        <v>195385</v>
      </c>
      <c r="S9" s="93">
        <v>177694</v>
      </c>
      <c r="T9" s="93">
        <v>143238</v>
      </c>
      <c r="U9" s="97">
        <f t="shared" ref="U9:U10" si="3">SUM(I9:T9)</f>
        <v>1303940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49853</v>
      </c>
      <c r="J10" s="93">
        <v>34222</v>
      </c>
      <c r="K10" s="93">
        <v>22194</v>
      </c>
      <c r="L10" s="93">
        <v>31944</v>
      </c>
      <c r="M10" s="93">
        <v>32596</v>
      </c>
      <c r="N10" s="93">
        <v>24288</v>
      </c>
      <c r="O10" s="93">
        <v>33097</v>
      </c>
      <c r="P10" s="93">
        <v>49685</v>
      </c>
      <c r="Q10" s="93">
        <v>84792</v>
      </c>
      <c r="R10" s="93">
        <v>109445</v>
      </c>
      <c r="S10" s="93">
        <v>93043</v>
      </c>
      <c r="T10" s="93">
        <v>73501</v>
      </c>
      <c r="U10" s="97">
        <f t="shared" si="3"/>
        <v>638660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0.7671</v>
      </c>
      <c r="J11" s="95">
        <v>0.78220000000000001</v>
      </c>
      <c r="K11" s="95">
        <v>0.79590000000000005</v>
      </c>
      <c r="L11" s="95">
        <v>0.78639999999999999</v>
      </c>
      <c r="M11" s="95">
        <v>0.80310000000000004</v>
      </c>
      <c r="N11" s="95">
        <v>0.81810000000000005</v>
      </c>
      <c r="O11" s="95">
        <v>0.78720000000000001</v>
      </c>
      <c r="P11" s="95">
        <v>0.76160000000000005</v>
      </c>
      <c r="Q11" s="95">
        <v>0.7581</v>
      </c>
      <c r="R11" s="95">
        <v>0.75429999999999997</v>
      </c>
      <c r="S11" s="95">
        <v>0.73880000000000001</v>
      </c>
      <c r="T11" s="95">
        <v>0.75590000000000002</v>
      </c>
      <c r="U11" s="89"/>
      <c r="V11" s="94"/>
      <c r="W11" s="94"/>
    </row>
    <row r="12" spans="3:24" ht="30" customHeight="1" x14ac:dyDescent="0.15">
      <c r="G12" s="109" t="s">
        <v>85</v>
      </c>
      <c r="H12" s="110">
        <v>18.14</v>
      </c>
      <c r="I12" s="111">
        <f>ROUNDDOWN($H$12*(I7*1000),0)</f>
        <v>-59535</v>
      </c>
      <c r="J12" s="111">
        <f>ROUNDDOWN($H$12*(J7*1000),0)</f>
        <v>-54220</v>
      </c>
      <c r="K12" s="111">
        <f>ROUNDDOWN($H$12*(K7*1000),0)</f>
        <v>-58465</v>
      </c>
      <c r="L12" s="111"/>
      <c r="M12" s="111"/>
      <c r="N12" s="111"/>
      <c r="O12" s="111"/>
      <c r="P12" s="111">
        <f>ROUNDDOWN($H$12*(P7*1000),0)</f>
        <v>-25903</v>
      </c>
      <c r="Q12" s="111">
        <f>ROUNDDOWN($H$12*(Q7*1000),0)</f>
        <v>-14457</v>
      </c>
      <c r="R12" s="111">
        <f>ROUNDDOWN($H$12*(R7*1000),0)</f>
        <v>-28026</v>
      </c>
      <c r="S12" s="111">
        <f>ROUNDDOWN($H$12*(S7*1000),0)</f>
        <v>-28026</v>
      </c>
      <c r="T12" s="111">
        <f>ROUNDDOWN($H$12*(T7*1000),0)</f>
        <v>-48941</v>
      </c>
      <c r="U12" s="99"/>
    </row>
    <row r="13" spans="3:24" ht="30" customHeight="1" x14ac:dyDescent="0.15">
      <c r="G13" s="109" t="s">
        <v>86</v>
      </c>
      <c r="H13" s="110">
        <v>19.2</v>
      </c>
      <c r="I13" s="110"/>
      <c r="J13" s="110"/>
      <c r="K13" s="110"/>
      <c r="L13" s="111">
        <f>ROUNDDOWN($H$13*(L7*1000),0)</f>
        <v>-55161</v>
      </c>
      <c r="M13" s="111">
        <f>ROUNDDOWN($H$13*(M7*1000),0)</f>
        <v>-44140</v>
      </c>
      <c r="N13" s="111">
        <f>ROUNDDOWN($H$13*(N7*1000),0)</f>
        <v>-50284</v>
      </c>
      <c r="O13" s="111">
        <f>ROUNDDOWN($H$13*(O7*1000),0)</f>
        <v>-32832</v>
      </c>
      <c r="P13" s="110"/>
      <c r="Q13" s="110"/>
      <c r="R13" s="110"/>
      <c r="S13" s="110"/>
      <c r="T13" s="110"/>
      <c r="U13" s="100"/>
    </row>
    <row r="14" spans="3:24" s="101" customFormat="1" ht="30" customHeight="1" x14ac:dyDescent="0.15">
      <c r="G14" s="104" t="s">
        <v>87</v>
      </c>
      <c r="H14" s="108"/>
      <c r="I14" s="107">
        <f>ROUNDDOWN((-2.39+2.98)*(I7*1000),0)</f>
        <v>-1936</v>
      </c>
      <c r="J14" s="107">
        <f>ROUNDDOWN((-1.96+3.36)*(J7*1000),0)</f>
        <v>-4184</v>
      </c>
      <c r="K14" s="107">
        <f>ROUNDDOWN((-1.68+3.36)*(K7*1000),0)</f>
        <v>-5414</v>
      </c>
      <c r="L14" s="107">
        <f>ROUNDDOWN((-1.47+3.36)*(L7*1000),0)</f>
        <v>-5429</v>
      </c>
      <c r="M14" s="107">
        <f>ROUNDDOWN((-1.38+3.36)*(M7*1000),0)</f>
        <v>-4552</v>
      </c>
      <c r="N14" s="107">
        <f>ROUNDDOWN((-1+3.36)*(N7*1000),0)</f>
        <v>-6180</v>
      </c>
      <c r="O14" s="107">
        <f>ROUNDDOWN((-0.58+3.36)*(O7*1000),0)</f>
        <v>-4753</v>
      </c>
      <c r="P14" s="107">
        <f>ROUNDDOWN((-0.11+3.36)*(P7*1000),0)</f>
        <v>-4641</v>
      </c>
      <c r="Q14" s="107">
        <f>ROUNDDOWN((0.3+3.36)*(Q7*1000),0)</f>
        <v>-2917</v>
      </c>
      <c r="R14" s="107">
        <f>ROUNDDOWN((0.79+3.36)*(R7*1000),0)</f>
        <v>-6411</v>
      </c>
      <c r="S14" s="107">
        <f>ROUNDDOWN((1.77+3.36)*(S7*1000),0)</f>
        <v>-7925</v>
      </c>
      <c r="T14" s="107">
        <f>ROUNDDOWN((2.58+3.36)*(T7*1000),0)</f>
        <v>-16026</v>
      </c>
    </row>
    <row r="15" spans="3:24" s="102" customFormat="1" ht="30" customHeight="1" x14ac:dyDescent="0.15">
      <c r="G15" s="104" t="s">
        <v>88</v>
      </c>
      <c r="I15" s="103">
        <f>SUM(I12:I14)</f>
        <v>-61471</v>
      </c>
      <c r="J15" s="103">
        <f t="shared" ref="J15:T15" si="4">SUM(J12:J14)</f>
        <v>-58404</v>
      </c>
      <c r="K15" s="103">
        <f t="shared" si="4"/>
        <v>-63879</v>
      </c>
      <c r="L15" s="103">
        <f t="shared" si="4"/>
        <v>-60590</v>
      </c>
      <c r="M15" s="103">
        <f t="shared" si="4"/>
        <v>-48692</v>
      </c>
      <c r="N15" s="103">
        <f t="shared" si="4"/>
        <v>-56464</v>
      </c>
      <c r="O15" s="103">
        <f t="shared" si="4"/>
        <v>-37585</v>
      </c>
      <c r="P15" s="103">
        <f t="shared" si="4"/>
        <v>-30544</v>
      </c>
      <c r="Q15" s="103">
        <f t="shared" si="4"/>
        <v>-17374</v>
      </c>
      <c r="R15" s="103">
        <f t="shared" si="4"/>
        <v>-34437</v>
      </c>
      <c r="S15" s="103">
        <f t="shared" si="4"/>
        <v>-35951</v>
      </c>
      <c r="T15" s="103">
        <f t="shared" si="4"/>
        <v>-64967</v>
      </c>
      <c r="U15" s="105">
        <f>SUM(I15:T15)</f>
        <v>-570358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WVQ983051:WWB983051 I65549:T65551 JE65549:JP65551 TA65549:TL65551 ACW65549:ADH65551 AMS65549:AND65551 AWO65549:AWZ65551 BGK65549:BGV65551 BQG65549:BQR65551 CAC65549:CAN65551 CJY65549:CKJ65551 CTU65549:CUF65551 DDQ65549:DEB65551 DNM65549:DNX65551 DXI65549:DXT65551 EHE65549:EHP65551 ERA65549:ERL65551 FAW65549:FBH65551 FKS65549:FLD65551 FUO65549:FUZ65551 GEK65549:GEV65551 GOG65549:GOR65551 GYC65549:GYN65551 HHY65549:HIJ65551 HRU65549:HSF65551 IBQ65549:ICB65551 ILM65549:ILX65551 IVI65549:IVT65551 JFE65549:JFP65551 JPA65549:JPL65551 JYW65549:JZH65551 KIS65549:KJD65551 KSO65549:KSZ65551 LCK65549:LCV65551 LMG65549:LMR65551 LWC65549:LWN65551 MFY65549:MGJ65551 MPU65549:MQF65551 MZQ65549:NAB65551 NJM65549:NJX65551 NTI65549:NTT65551 ODE65549:ODP65551 ONA65549:ONL65551 OWW65549:OXH65551 PGS65549:PHD65551 PQO65549:PQZ65551 QAK65549:QAV65551 QKG65549:QKR65551 QUC65549:QUN65551 RDY65549:REJ65551 RNU65549:ROF65551 RXQ65549:RYB65551 SHM65549:SHX65551 SRI65549:SRT65551 TBE65549:TBP65551 TLA65549:TLL65551 TUW65549:TVH65551 UES65549:UFD65551 UOO65549:UOZ65551 UYK65549:UYV65551 VIG65549:VIR65551 VSC65549:VSN65551 WBY65549:WCJ65551 WLU65549:WMF65551 WVQ65549:WWB65551 I131085:T131087 JE131085:JP131087 TA131085:TL131087 ACW131085:ADH131087 AMS131085:AND131087 AWO131085:AWZ131087 BGK131085:BGV131087 BQG131085:BQR131087 CAC131085:CAN131087 CJY131085:CKJ131087 CTU131085:CUF131087 DDQ131085:DEB131087 DNM131085:DNX131087 DXI131085:DXT131087 EHE131085:EHP131087 ERA131085:ERL131087 FAW131085:FBH131087 FKS131085:FLD131087 FUO131085:FUZ131087 GEK131085:GEV131087 GOG131085:GOR131087 GYC131085:GYN131087 HHY131085:HIJ131087 HRU131085:HSF131087 IBQ131085:ICB131087 ILM131085:ILX131087 IVI131085:IVT131087 JFE131085:JFP131087 JPA131085:JPL131087 JYW131085:JZH131087 KIS131085:KJD131087 KSO131085:KSZ131087 LCK131085:LCV131087 LMG131085:LMR131087 LWC131085:LWN131087 MFY131085:MGJ131087 MPU131085:MQF131087 MZQ131085:NAB131087 NJM131085:NJX131087 NTI131085:NTT131087 ODE131085:ODP131087 ONA131085:ONL131087 OWW131085:OXH131087 PGS131085:PHD131087 PQO131085:PQZ131087 QAK131085:QAV131087 QKG131085:QKR131087 QUC131085:QUN131087 RDY131085:REJ131087 RNU131085:ROF131087 RXQ131085:RYB131087 SHM131085:SHX131087 SRI131085:SRT131087 TBE131085:TBP131087 TLA131085:TLL131087 TUW131085:TVH131087 UES131085:UFD131087 UOO131085:UOZ131087 UYK131085:UYV131087 VIG131085:VIR131087 VSC131085:VSN131087 WBY131085:WCJ131087 WLU131085:WMF131087 WVQ131085:WWB131087 I196621:T196623 JE196621:JP196623 TA196621:TL196623 ACW196621:ADH196623 AMS196621:AND196623 AWO196621:AWZ196623 BGK196621:BGV196623 BQG196621:BQR196623 CAC196621:CAN196623 CJY196621:CKJ196623 CTU196621:CUF196623 DDQ196621:DEB196623 DNM196621:DNX196623 DXI196621:DXT196623 EHE196621:EHP196623 ERA196621:ERL196623 FAW196621:FBH196623 FKS196621:FLD196623 FUO196621:FUZ196623 GEK196621:GEV196623 GOG196621:GOR196623 GYC196621:GYN196623 HHY196621:HIJ196623 HRU196621:HSF196623 IBQ196621:ICB196623 ILM196621:ILX196623 IVI196621:IVT196623 JFE196621:JFP196623 JPA196621:JPL196623 JYW196621:JZH196623 KIS196621:KJD196623 KSO196621:KSZ196623 LCK196621:LCV196623 LMG196621:LMR196623 LWC196621:LWN196623 MFY196621:MGJ196623 MPU196621:MQF196623 MZQ196621:NAB196623 NJM196621:NJX196623 NTI196621:NTT196623 ODE196621:ODP196623 ONA196621:ONL196623 OWW196621:OXH196623 PGS196621:PHD196623 PQO196621:PQZ196623 QAK196621:QAV196623 QKG196621:QKR196623 QUC196621:QUN196623 RDY196621:REJ196623 RNU196621:ROF196623 RXQ196621:RYB196623 SHM196621:SHX196623 SRI196621:SRT196623 TBE196621:TBP196623 TLA196621:TLL196623 TUW196621:TVH196623 UES196621:UFD196623 UOO196621:UOZ196623 UYK196621:UYV196623 VIG196621:VIR196623 VSC196621:VSN196623 WBY196621:WCJ196623 WLU196621:WMF196623 WVQ196621:WWB196623 I262157:T262159 JE262157:JP262159 TA262157:TL262159 ACW262157:ADH262159 AMS262157:AND262159 AWO262157:AWZ262159 BGK262157:BGV262159 BQG262157:BQR262159 CAC262157:CAN262159 CJY262157:CKJ262159 CTU262157:CUF262159 DDQ262157:DEB262159 DNM262157:DNX262159 DXI262157:DXT262159 EHE262157:EHP262159 ERA262157:ERL262159 FAW262157:FBH262159 FKS262157:FLD262159 FUO262157:FUZ262159 GEK262157:GEV262159 GOG262157:GOR262159 GYC262157:GYN262159 HHY262157:HIJ262159 HRU262157:HSF262159 IBQ262157:ICB262159 ILM262157:ILX262159 IVI262157:IVT262159 JFE262157:JFP262159 JPA262157:JPL262159 JYW262157:JZH262159 KIS262157:KJD262159 KSO262157:KSZ262159 LCK262157:LCV262159 LMG262157:LMR262159 LWC262157:LWN262159 MFY262157:MGJ262159 MPU262157:MQF262159 MZQ262157:NAB262159 NJM262157:NJX262159 NTI262157:NTT262159 ODE262157:ODP262159 ONA262157:ONL262159 OWW262157:OXH262159 PGS262157:PHD262159 PQO262157:PQZ262159 QAK262157:QAV262159 QKG262157:QKR262159 QUC262157:QUN262159 RDY262157:REJ262159 RNU262157:ROF262159 RXQ262157:RYB262159 SHM262157:SHX262159 SRI262157:SRT262159 TBE262157:TBP262159 TLA262157:TLL262159 TUW262157:TVH262159 UES262157:UFD262159 UOO262157:UOZ262159 UYK262157:UYV262159 VIG262157:VIR262159 VSC262157:VSN262159 WBY262157:WCJ262159 WLU262157:WMF262159 WVQ262157:WWB262159 I327693:T327695 JE327693:JP327695 TA327693:TL327695 ACW327693:ADH327695 AMS327693:AND327695 AWO327693:AWZ327695 BGK327693:BGV327695 BQG327693:BQR327695 CAC327693:CAN327695 CJY327693:CKJ327695 CTU327693:CUF327695 DDQ327693:DEB327695 DNM327693:DNX327695 DXI327693:DXT327695 EHE327693:EHP327695 ERA327693:ERL327695 FAW327693:FBH327695 FKS327693:FLD327695 FUO327693:FUZ327695 GEK327693:GEV327695 GOG327693:GOR327695 GYC327693:GYN327695 HHY327693:HIJ327695 HRU327693:HSF327695 IBQ327693:ICB327695 ILM327693:ILX327695 IVI327693:IVT327695 JFE327693:JFP327695 JPA327693:JPL327695 JYW327693:JZH327695 KIS327693:KJD327695 KSO327693:KSZ327695 LCK327693:LCV327695 LMG327693:LMR327695 LWC327693:LWN327695 MFY327693:MGJ327695 MPU327693:MQF327695 MZQ327693:NAB327695 NJM327693:NJX327695 NTI327693:NTT327695 ODE327693:ODP327695 ONA327693:ONL327695 OWW327693:OXH327695 PGS327693:PHD327695 PQO327693:PQZ327695 QAK327693:QAV327695 QKG327693:QKR327695 QUC327693:QUN327695 RDY327693:REJ327695 RNU327693:ROF327695 RXQ327693:RYB327695 SHM327693:SHX327695 SRI327693:SRT327695 TBE327693:TBP327695 TLA327693:TLL327695 TUW327693:TVH327695 UES327693:UFD327695 UOO327693:UOZ327695 UYK327693:UYV327695 VIG327693:VIR327695 VSC327693:VSN327695 WBY327693:WCJ327695 WLU327693:WMF327695 WVQ327693:WWB327695 I393229:T393231 JE393229:JP393231 TA393229:TL393231 ACW393229:ADH393231 AMS393229:AND393231 AWO393229:AWZ393231 BGK393229:BGV393231 BQG393229:BQR393231 CAC393229:CAN393231 CJY393229:CKJ393231 CTU393229:CUF393231 DDQ393229:DEB393231 DNM393229:DNX393231 DXI393229:DXT393231 EHE393229:EHP393231 ERA393229:ERL393231 FAW393229:FBH393231 FKS393229:FLD393231 FUO393229:FUZ393231 GEK393229:GEV393231 GOG393229:GOR393231 GYC393229:GYN393231 HHY393229:HIJ393231 HRU393229:HSF393231 IBQ393229:ICB393231 ILM393229:ILX393231 IVI393229:IVT393231 JFE393229:JFP393231 JPA393229:JPL393231 JYW393229:JZH393231 KIS393229:KJD393231 KSO393229:KSZ393231 LCK393229:LCV393231 LMG393229:LMR393231 LWC393229:LWN393231 MFY393229:MGJ393231 MPU393229:MQF393231 MZQ393229:NAB393231 NJM393229:NJX393231 NTI393229:NTT393231 ODE393229:ODP393231 ONA393229:ONL393231 OWW393229:OXH393231 PGS393229:PHD393231 PQO393229:PQZ393231 QAK393229:QAV393231 QKG393229:QKR393231 QUC393229:QUN393231 RDY393229:REJ393231 RNU393229:ROF393231 RXQ393229:RYB393231 SHM393229:SHX393231 SRI393229:SRT393231 TBE393229:TBP393231 TLA393229:TLL393231 TUW393229:TVH393231 UES393229:UFD393231 UOO393229:UOZ393231 UYK393229:UYV393231 VIG393229:VIR393231 VSC393229:VSN393231 WBY393229:WCJ393231 WLU393229:WMF393231 WVQ393229:WWB393231 I458765:T458767 JE458765:JP458767 TA458765:TL458767 ACW458765:ADH458767 AMS458765:AND458767 AWO458765:AWZ458767 BGK458765:BGV458767 BQG458765:BQR458767 CAC458765:CAN458767 CJY458765:CKJ458767 CTU458765:CUF458767 DDQ458765:DEB458767 DNM458765:DNX458767 DXI458765:DXT458767 EHE458765:EHP458767 ERA458765:ERL458767 FAW458765:FBH458767 FKS458765:FLD458767 FUO458765:FUZ458767 GEK458765:GEV458767 GOG458765:GOR458767 GYC458765:GYN458767 HHY458765:HIJ458767 HRU458765:HSF458767 IBQ458765:ICB458767 ILM458765:ILX458767 IVI458765:IVT458767 JFE458765:JFP458767 JPA458765:JPL458767 JYW458765:JZH458767 KIS458765:KJD458767 KSO458765:KSZ458767 LCK458765:LCV458767 LMG458765:LMR458767 LWC458765:LWN458767 MFY458765:MGJ458767 MPU458765:MQF458767 MZQ458765:NAB458767 NJM458765:NJX458767 NTI458765:NTT458767 ODE458765:ODP458767 ONA458765:ONL458767 OWW458765:OXH458767 PGS458765:PHD458767 PQO458765:PQZ458767 QAK458765:QAV458767 QKG458765:QKR458767 QUC458765:QUN458767 RDY458765:REJ458767 RNU458765:ROF458767 RXQ458765:RYB458767 SHM458765:SHX458767 SRI458765:SRT458767 TBE458765:TBP458767 TLA458765:TLL458767 TUW458765:TVH458767 UES458765:UFD458767 UOO458765:UOZ458767 UYK458765:UYV458767 VIG458765:VIR458767 VSC458765:VSN458767 WBY458765:WCJ458767 WLU458765:WMF458767 WVQ458765:WWB458767 I524301:T524303 JE524301:JP524303 TA524301:TL524303 ACW524301:ADH524303 AMS524301:AND524303 AWO524301:AWZ524303 BGK524301:BGV524303 BQG524301:BQR524303 CAC524301:CAN524303 CJY524301:CKJ524303 CTU524301:CUF524303 DDQ524301:DEB524303 DNM524301:DNX524303 DXI524301:DXT524303 EHE524301:EHP524303 ERA524301:ERL524303 FAW524301:FBH524303 FKS524301:FLD524303 FUO524301:FUZ524303 GEK524301:GEV524303 GOG524301:GOR524303 GYC524301:GYN524303 HHY524301:HIJ524303 HRU524301:HSF524303 IBQ524301:ICB524303 ILM524301:ILX524303 IVI524301:IVT524303 JFE524301:JFP524303 JPA524301:JPL524303 JYW524301:JZH524303 KIS524301:KJD524303 KSO524301:KSZ524303 LCK524301:LCV524303 LMG524301:LMR524303 LWC524301:LWN524303 MFY524301:MGJ524303 MPU524301:MQF524303 MZQ524301:NAB524303 NJM524301:NJX524303 NTI524301:NTT524303 ODE524301:ODP524303 ONA524301:ONL524303 OWW524301:OXH524303 PGS524301:PHD524303 PQO524301:PQZ524303 QAK524301:QAV524303 QKG524301:QKR524303 QUC524301:QUN524303 RDY524301:REJ524303 RNU524301:ROF524303 RXQ524301:RYB524303 SHM524301:SHX524303 SRI524301:SRT524303 TBE524301:TBP524303 TLA524301:TLL524303 TUW524301:TVH524303 UES524301:UFD524303 UOO524301:UOZ524303 UYK524301:UYV524303 VIG524301:VIR524303 VSC524301:VSN524303 WBY524301:WCJ524303 WLU524301:WMF524303 WVQ524301:WWB524303 I589837:T589839 JE589837:JP589839 TA589837:TL589839 ACW589837:ADH589839 AMS589837:AND589839 AWO589837:AWZ589839 BGK589837:BGV589839 BQG589837:BQR589839 CAC589837:CAN589839 CJY589837:CKJ589839 CTU589837:CUF589839 DDQ589837:DEB589839 DNM589837:DNX589839 DXI589837:DXT589839 EHE589837:EHP589839 ERA589837:ERL589839 FAW589837:FBH589839 FKS589837:FLD589839 FUO589837:FUZ589839 GEK589837:GEV589839 GOG589837:GOR589839 GYC589837:GYN589839 HHY589837:HIJ589839 HRU589837:HSF589839 IBQ589837:ICB589839 ILM589837:ILX589839 IVI589837:IVT589839 JFE589837:JFP589839 JPA589837:JPL589839 JYW589837:JZH589839 KIS589837:KJD589839 KSO589837:KSZ589839 LCK589837:LCV589839 LMG589837:LMR589839 LWC589837:LWN589839 MFY589837:MGJ589839 MPU589837:MQF589839 MZQ589837:NAB589839 NJM589837:NJX589839 NTI589837:NTT589839 ODE589837:ODP589839 ONA589837:ONL589839 OWW589837:OXH589839 PGS589837:PHD589839 PQO589837:PQZ589839 QAK589837:QAV589839 QKG589837:QKR589839 QUC589837:QUN589839 RDY589837:REJ589839 RNU589837:ROF589839 RXQ589837:RYB589839 SHM589837:SHX589839 SRI589837:SRT589839 TBE589837:TBP589839 TLA589837:TLL589839 TUW589837:TVH589839 UES589837:UFD589839 UOO589837:UOZ589839 UYK589837:UYV589839 VIG589837:VIR589839 VSC589837:VSN589839 WBY589837:WCJ589839 WLU589837:WMF589839 WVQ589837:WWB589839 I655373:T655375 JE655373:JP655375 TA655373:TL655375 ACW655373:ADH655375 AMS655373:AND655375 AWO655373:AWZ655375 BGK655373:BGV655375 BQG655373:BQR655375 CAC655373:CAN655375 CJY655373:CKJ655375 CTU655373:CUF655375 DDQ655373:DEB655375 DNM655373:DNX655375 DXI655373:DXT655375 EHE655373:EHP655375 ERA655373:ERL655375 FAW655373:FBH655375 FKS655373:FLD655375 FUO655373:FUZ655375 GEK655373:GEV655375 GOG655373:GOR655375 GYC655373:GYN655375 HHY655373:HIJ655375 HRU655373:HSF655375 IBQ655373:ICB655375 ILM655373:ILX655375 IVI655373:IVT655375 JFE655373:JFP655375 JPA655373:JPL655375 JYW655373:JZH655375 KIS655373:KJD655375 KSO655373:KSZ655375 LCK655373:LCV655375 LMG655373:LMR655375 LWC655373:LWN655375 MFY655373:MGJ655375 MPU655373:MQF655375 MZQ655373:NAB655375 NJM655373:NJX655375 NTI655373:NTT655375 ODE655373:ODP655375 ONA655373:ONL655375 OWW655373:OXH655375 PGS655373:PHD655375 PQO655373:PQZ655375 QAK655373:QAV655375 QKG655373:QKR655375 QUC655373:QUN655375 RDY655373:REJ655375 RNU655373:ROF655375 RXQ655373:RYB655375 SHM655373:SHX655375 SRI655373:SRT655375 TBE655373:TBP655375 TLA655373:TLL655375 TUW655373:TVH655375 UES655373:UFD655375 UOO655373:UOZ655375 UYK655373:UYV655375 VIG655373:VIR655375 VSC655373:VSN655375 WBY655373:WCJ655375 WLU655373:WMF655375 WVQ655373:WWB655375 I720909:T720911 JE720909:JP720911 TA720909:TL720911 ACW720909:ADH720911 AMS720909:AND720911 AWO720909:AWZ720911 BGK720909:BGV720911 BQG720909:BQR720911 CAC720909:CAN720911 CJY720909:CKJ720911 CTU720909:CUF720911 DDQ720909:DEB720911 DNM720909:DNX720911 DXI720909:DXT720911 EHE720909:EHP720911 ERA720909:ERL720911 FAW720909:FBH720911 FKS720909:FLD720911 FUO720909:FUZ720911 GEK720909:GEV720911 GOG720909:GOR720911 GYC720909:GYN720911 HHY720909:HIJ720911 HRU720909:HSF720911 IBQ720909:ICB720911 ILM720909:ILX720911 IVI720909:IVT720911 JFE720909:JFP720911 JPA720909:JPL720911 JYW720909:JZH720911 KIS720909:KJD720911 KSO720909:KSZ720911 LCK720909:LCV720911 LMG720909:LMR720911 LWC720909:LWN720911 MFY720909:MGJ720911 MPU720909:MQF720911 MZQ720909:NAB720911 NJM720909:NJX720911 NTI720909:NTT720911 ODE720909:ODP720911 ONA720909:ONL720911 OWW720909:OXH720911 PGS720909:PHD720911 PQO720909:PQZ720911 QAK720909:QAV720911 QKG720909:QKR720911 QUC720909:QUN720911 RDY720909:REJ720911 RNU720909:ROF720911 RXQ720909:RYB720911 SHM720909:SHX720911 SRI720909:SRT720911 TBE720909:TBP720911 TLA720909:TLL720911 TUW720909:TVH720911 UES720909:UFD720911 UOO720909:UOZ720911 UYK720909:UYV720911 VIG720909:VIR720911 VSC720909:VSN720911 WBY720909:WCJ720911 WLU720909:WMF720911 WVQ720909:WWB720911 I786445:T786447 JE786445:JP786447 TA786445:TL786447 ACW786445:ADH786447 AMS786445:AND786447 AWO786445:AWZ786447 BGK786445:BGV786447 BQG786445:BQR786447 CAC786445:CAN786447 CJY786445:CKJ786447 CTU786445:CUF786447 DDQ786445:DEB786447 DNM786445:DNX786447 DXI786445:DXT786447 EHE786445:EHP786447 ERA786445:ERL786447 FAW786445:FBH786447 FKS786445:FLD786447 FUO786445:FUZ786447 GEK786445:GEV786447 GOG786445:GOR786447 GYC786445:GYN786447 HHY786445:HIJ786447 HRU786445:HSF786447 IBQ786445:ICB786447 ILM786445:ILX786447 IVI786445:IVT786447 JFE786445:JFP786447 JPA786445:JPL786447 JYW786445:JZH786447 KIS786445:KJD786447 KSO786445:KSZ786447 LCK786445:LCV786447 LMG786445:LMR786447 LWC786445:LWN786447 MFY786445:MGJ786447 MPU786445:MQF786447 MZQ786445:NAB786447 NJM786445:NJX786447 NTI786445:NTT786447 ODE786445:ODP786447 ONA786445:ONL786447 OWW786445:OXH786447 PGS786445:PHD786447 PQO786445:PQZ786447 QAK786445:QAV786447 QKG786445:QKR786447 QUC786445:QUN786447 RDY786445:REJ786447 RNU786445:ROF786447 RXQ786445:RYB786447 SHM786445:SHX786447 SRI786445:SRT786447 TBE786445:TBP786447 TLA786445:TLL786447 TUW786445:TVH786447 UES786445:UFD786447 UOO786445:UOZ786447 UYK786445:UYV786447 VIG786445:VIR786447 VSC786445:VSN786447 WBY786445:WCJ786447 WLU786445:WMF786447 WVQ786445:WWB786447 I851981:T851983 JE851981:JP851983 TA851981:TL851983 ACW851981:ADH851983 AMS851981:AND851983 AWO851981:AWZ851983 BGK851981:BGV851983 BQG851981:BQR851983 CAC851981:CAN851983 CJY851981:CKJ851983 CTU851981:CUF851983 DDQ851981:DEB851983 DNM851981:DNX851983 DXI851981:DXT851983 EHE851981:EHP851983 ERA851981:ERL851983 FAW851981:FBH851983 FKS851981:FLD851983 FUO851981:FUZ851983 GEK851981:GEV851983 GOG851981:GOR851983 GYC851981:GYN851983 HHY851981:HIJ851983 HRU851981:HSF851983 IBQ851981:ICB851983 ILM851981:ILX851983 IVI851981:IVT851983 JFE851981:JFP851983 JPA851981:JPL851983 JYW851981:JZH851983 KIS851981:KJD851983 KSO851981:KSZ851983 LCK851981:LCV851983 LMG851981:LMR851983 LWC851981:LWN851983 MFY851981:MGJ851983 MPU851981:MQF851983 MZQ851981:NAB851983 NJM851981:NJX851983 NTI851981:NTT851983 ODE851981:ODP851983 ONA851981:ONL851983 OWW851981:OXH851983 PGS851981:PHD851983 PQO851981:PQZ851983 QAK851981:QAV851983 QKG851981:QKR851983 QUC851981:QUN851983 RDY851981:REJ851983 RNU851981:ROF851983 RXQ851981:RYB851983 SHM851981:SHX851983 SRI851981:SRT851983 TBE851981:TBP851983 TLA851981:TLL851983 TUW851981:TVH851983 UES851981:UFD851983 UOO851981:UOZ851983 UYK851981:UYV851983 VIG851981:VIR851983 VSC851981:VSN851983 WBY851981:WCJ851983 WLU851981:WMF851983 WVQ851981:WWB851983 I917517:T917519 JE917517:JP917519 TA917517:TL917519 ACW917517:ADH917519 AMS917517:AND917519 AWO917517:AWZ917519 BGK917517:BGV917519 BQG917517:BQR917519 CAC917517:CAN917519 CJY917517:CKJ917519 CTU917517:CUF917519 DDQ917517:DEB917519 DNM917517:DNX917519 DXI917517:DXT917519 EHE917517:EHP917519 ERA917517:ERL917519 FAW917517:FBH917519 FKS917517:FLD917519 FUO917517:FUZ917519 GEK917517:GEV917519 GOG917517:GOR917519 GYC917517:GYN917519 HHY917517:HIJ917519 HRU917517:HSF917519 IBQ917517:ICB917519 ILM917517:ILX917519 IVI917517:IVT917519 JFE917517:JFP917519 JPA917517:JPL917519 JYW917517:JZH917519 KIS917517:KJD917519 KSO917517:KSZ917519 LCK917517:LCV917519 LMG917517:LMR917519 LWC917517:LWN917519 MFY917517:MGJ917519 MPU917517:MQF917519 MZQ917517:NAB917519 NJM917517:NJX917519 NTI917517:NTT917519 ODE917517:ODP917519 ONA917517:ONL917519 OWW917517:OXH917519 PGS917517:PHD917519 PQO917517:PQZ917519 QAK917517:QAV917519 QKG917517:QKR917519 QUC917517:QUN917519 RDY917517:REJ917519 RNU917517:ROF917519 RXQ917517:RYB917519 SHM917517:SHX917519 SRI917517:SRT917519 TBE917517:TBP917519 TLA917517:TLL917519 TUW917517:TVH917519 UES917517:UFD917519 UOO917517:UOZ917519 UYK917517:UYV917519 VIG917517:VIR917519 VSC917517:VSN917519 WBY917517:WCJ917519 WLU917517:WMF917519 WVQ917517:WWB917519 I983053:T983055 JE983053:JP983055 TA983053:TL983055 ACW983053:ADH983055 AMS983053:AND983055 AWO983053:AWZ983055 BGK983053:BGV983055 BQG983053:BQR983055 CAC983053:CAN983055 CJY983053:CKJ983055 CTU983053:CUF983055 DDQ983053:DEB983055 DNM983053:DNX983055 DXI983053:DXT983055 EHE983053:EHP983055 ERA983053:ERL983055 FAW983053:FBH983055 FKS983053:FLD983055 FUO983053:FUZ983055 GEK983053:GEV983055 GOG983053:GOR983055 GYC983053:GYN983055 HHY983053:HIJ983055 HRU983053:HSF983055 IBQ983053:ICB983055 ILM983053:ILX983055 IVI983053:IVT983055 JFE983053:JFP983055 JPA983053:JPL983055 JYW983053:JZH983055 KIS983053:KJD983055 KSO983053:KSZ983055 LCK983053:LCV983055 LMG983053:LMR983055 LWC983053:LWN983055 MFY983053:MGJ983055 MPU983053:MQF983055 MZQ983053:NAB983055 NJM983053:NJX983055 NTI983053:NTT983055 ODE983053:ODP983055 ONA983053:ONL983055 OWW983053:OXH983055 PGS983053:PHD983055 PQO983053:PQZ983055 QAK983053:QAV983055 QKG983053:QKR983055 QUC983053:QUN983055 RDY983053:REJ983055 RNU983053:ROF983055 RXQ983053:RYB983055 SHM983053:SHX983055 SRI983053:SRT983055 TBE983053:TBP983055 TLA983053:TLL983055 TUW983053:TVH983055 UES983053:UFD983055 UOO983053:UOZ983055 UYK983053:UYV983055 VIG983053:VIR983055 VSC983053:VSN983055 WBY983053:WCJ983055 WLU983053:WMF983055 WVQ983053:WWB983055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7:T65547 JE65547:JP65547 TA65547:TL65547 ACW65547:ADH65547 AMS65547:AND65547 AWO65547:AWZ65547 BGK65547:BGV65547 BQG65547:BQR65547 CAC65547:CAN65547 CJY65547:CKJ65547 CTU65547:CUF65547 DDQ65547:DEB65547 DNM65547:DNX65547 DXI65547:DXT65547 EHE65547:EHP65547 ERA65547:ERL65547 FAW65547:FBH65547 FKS65547:FLD65547 FUO65547:FUZ65547 GEK65547:GEV65547 GOG65547:GOR65547 GYC65547:GYN65547 HHY65547:HIJ65547 HRU65547:HSF65547 IBQ65547:ICB65547 ILM65547:ILX65547 IVI65547:IVT65547 JFE65547:JFP65547 JPA65547:JPL65547 JYW65547:JZH65547 KIS65547:KJD65547 KSO65547:KSZ65547 LCK65547:LCV65547 LMG65547:LMR65547 LWC65547:LWN65547 MFY65547:MGJ65547 MPU65547:MQF65547 MZQ65547:NAB65547 NJM65547:NJX65547 NTI65547:NTT65547 ODE65547:ODP65547 ONA65547:ONL65547 OWW65547:OXH65547 PGS65547:PHD65547 PQO65547:PQZ65547 QAK65547:QAV65547 QKG65547:QKR65547 QUC65547:QUN65547 RDY65547:REJ65547 RNU65547:ROF65547 RXQ65547:RYB65547 SHM65547:SHX65547 SRI65547:SRT65547 TBE65547:TBP65547 TLA65547:TLL65547 TUW65547:TVH65547 UES65547:UFD65547 UOO65547:UOZ65547 UYK65547:UYV65547 VIG65547:VIR65547 VSC65547:VSN65547 WBY65547:WCJ65547 WLU65547:WMF65547 WVQ65547:WWB65547 I131083:T131083 JE131083:JP131083 TA131083:TL131083 ACW131083:ADH131083 AMS131083:AND131083 AWO131083:AWZ131083 BGK131083:BGV131083 BQG131083:BQR131083 CAC131083:CAN131083 CJY131083:CKJ131083 CTU131083:CUF131083 DDQ131083:DEB131083 DNM131083:DNX131083 DXI131083:DXT131083 EHE131083:EHP131083 ERA131083:ERL131083 FAW131083:FBH131083 FKS131083:FLD131083 FUO131083:FUZ131083 GEK131083:GEV131083 GOG131083:GOR131083 GYC131083:GYN131083 HHY131083:HIJ131083 HRU131083:HSF131083 IBQ131083:ICB131083 ILM131083:ILX131083 IVI131083:IVT131083 JFE131083:JFP131083 JPA131083:JPL131083 JYW131083:JZH131083 KIS131083:KJD131083 KSO131083:KSZ131083 LCK131083:LCV131083 LMG131083:LMR131083 LWC131083:LWN131083 MFY131083:MGJ131083 MPU131083:MQF131083 MZQ131083:NAB131083 NJM131083:NJX131083 NTI131083:NTT131083 ODE131083:ODP131083 ONA131083:ONL131083 OWW131083:OXH131083 PGS131083:PHD131083 PQO131083:PQZ131083 QAK131083:QAV131083 QKG131083:QKR131083 QUC131083:QUN131083 RDY131083:REJ131083 RNU131083:ROF131083 RXQ131083:RYB131083 SHM131083:SHX131083 SRI131083:SRT131083 TBE131083:TBP131083 TLA131083:TLL131083 TUW131083:TVH131083 UES131083:UFD131083 UOO131083:UOZ131083 UYK131083:UYV131083 VIG131083:VIR131083 VSC131083:VSN131083 WBY131083:WCJ131083 WLU131083:WMF131083 WVQ131083:WWB131083 I196619:T196619 JE196619:JP196619 TA196619:TL196619 ACW196619:ADH196619 AMS196619:AND196619 AWO196619:AWZ196619 BGK196619:BGV196619 BQG196619:BQR196619 CAC196619:CAN196619 CJY196619:CKJ196619 CTU196619:CUF196619 DDQ196619:DEB196619 DNM196619:DNX196619 DXI196619:DXT196619 EHE196619:EHP196619 ERA196619:ERL196619 FAW196619:FBH196619 FKS196619:FLD196619 FUO196619:FUZ196619 GEK196619:GEV196619 GOG196619:GOR196619 GYC196619:GYN196619 HHY196619:HIJ196619 HRU196619:HSF196619 IBQ196619:ICB196619 ILM196619:ILX196619 IVI196619:IVT196619 JFE196619:JFP196619 JPA196619:JPL196619 JYW196619:JZH196619 KIS196619:KJD196619 KSO196619:KSZ196619 LCK196619:LCV196619 LMG196619:LMR196619 LWC196619:LWN196619 MFY196619:MGJ196619 MPU196619:MQF196619 MZQ196619:NAB196619 NJM196619:NJX196619 NTI196619:NTT196619 ODE196619:ODP196619 ONA196619:ONL196619 OWW196619:OXH196619 PGS196619:PHD196619 PQO196619:PQZ196619 QAK196619:QAV196619 QKG196619:QKR196619 QUC196619:QUN196619 RDY196619:REJ196619 RNU196619:ROF196619 RXQ196619:RYB196619 SHM196619:SHX196619 SRI196619:SRT196619 TBE196619:TBP196619 TLA196619:TLL196619 TUW196619:TVH196619 UES196619:UFD196619 UOO196619:UOZ196619 UYK196619:UYV196619 VIG196619:VIR196619 VSC196619:VSN196619 WBY196619:WCJ196619 WLU196619:WMF196619 WVQ196619:WWB196619 I262155:T262155 JE262155:JP262155 TA262155:TL262155 ACW262155:ADH262155 AMS262155:AND262155 AWO262155:AWZ262155 BGK262155:BGV262155 BQG262155:BQR262155 CAC262155:CAN262155 CJY262155:CKJ262155 CTU262155:CUF262155 DDQ262155:DEB262155 DNM262155:DNX262155 DXI262155:DXT262155 EHE262155:EHP262155 ERA262155:ERL262155 FAW262155:FBH262155 FKS262155:FLD262155 FUO262155:FUZ262155 GEK262155:GEV262155 GOG262155:GOR262155 GYC262155:GYN262155 HHY262155:HIJ262155 HRU262155:HSF262155 IBQ262155:ICB262155 ILM262155:ILX262155 IVI262155:IVT262155 JFE262155:JFP262155 JPA262155:JPL262155 JYW262155:JZH262155 KIS262155:KJD262155 KSO262155:KSZ262155 LCK262155:LCV262155 LMG262155:LMR262155 LWC262155:LWN262155 MFY262155:MGJ262155 MPU262155:MQF262155 MZQ262155:NAB262155 NJM262155:NJX262155 NTI262155:NTT262155 ODE262155:ODP262155 ONA262155:ONL262155 OWW262155:OXH262155 PGS262155:PHD262155 PQO262155:PQZ262155 QAK262155:QAV262155 QKG262155:QKR262155 QUC262155:QUN262155 RDY262155:REJ262155 RNU262155:ROF262155 RXQ262155:RYB262155 SHM262155:SHX262155 SRI262155:SRT262155 TBE262155:TBP262155 TLA262155:TLL262155 TUW262155:TVH262155 UES262155:UFD262155 UOO262155:UOZ262155 UYK262155:UYV262155 VIG262155:VIR262155 VSC262155:VSN262155 WBY262155:WCJ262155 WLU262155:WMF262155 WVQ262155:WWB262155 I327691:T327691 JE327691:JP327691 TA327691:TL327691 ACW327691:ADH327691 AMS327691:AND327691 AWO327691:AWZ327691 BGK327691:BGV327691 BQG327691:BQR327691 CAC327691:CAN327691 CJY327691:CKJ327691 CTU327691:CUF327691 DDQ327691:DEB327691 DNM327691:DNX327691 DXI327691:DXT327691 EHE327691:EHP327691 ERA327691:ERL327691 FAW327691:FBH327691 FKS327691:FLD327691 FUO327691:FUZ327691 GEK327691:GEV327691 GOG327691:GOR327691 GYC327691:GYN327691 HHY327691:HIJ327691 HRU327691:HSF327691 IBQ327691:ICB327691 ILM327691:ILX327691 IVI327691:IVT327691 JFE327691:JFP327691 JPA327691:JPL327691 JYW327691:JZH327691 KIS327691:KJD327691 KSO327691:KSZ327691 LCK327691:LCV327691 LMG327691:LMR327691 LWC327691:LWN327691 MFY327691:MGJ327691 MPU327691:MQF327691 MZQ327691:NAB327691 NJM327691:NJX327691 NTI327691:NTT327691 ODE327691:ODP327691 ONA327691:ONL327691 OWW327691:OXH327691 PGS327691:PHD327691 PQO327691:PQZ327691 QAK327691:QAV327691 QKG327691:QKR327691 QUC327691:QUN327691 RDY327691:REJ327691 RNU327691:ROF327691 RXQ327691:RYB327691 SHM327691:SHX327691 SRI327691:SRT327691 TBE327691:TBP327691 TLA327691:TLL327691 TUW327691:TVH327691 UES327691:UFD327691 UOO327691:UOZ327691 UYK327691:UYV327691 VIG327691:VIR327691 VSC327691:VSN327691 WBY327691:WCJ327691 WLU327691:WMF327691 WVQ327691:WWB327691 I393227:T393227 JE393227:JP393227 TA393227:TL393227 ACW393227:ADH393227 AMS393227:AND393227 AWO393227:AWZ393227 BGK393227:BGV393227 BQG393227:BQR393227 CAC393227:CAN393227 CJY393227:CKJ393227 CTU393227:CUF393227 DDQ393227:DEB393227 DNM393227:DNX393227 DXI393227:DXT393227 EHE393227:EHP393227 ERA393227:ERL393227 FAW393227:FBH393227 FKS393227:FLD393227 FUO393227:FUZ393227 GEK393227:GEV393227 GOG393227:GOR393227 GYC393227:GYN393227 HHY393227:HIJ393227 HRU393227:HSF393227 IBQ393227:ICB393227 ILM393227:ILX393227 IVI393227:IVT393227 JFE393227:JFP393227 JPA393227:JPL393227 JYW393227:JZH393227 KIS393227:KJD393227 KSO393227:KSZ393227 LCK393227:LCV393227 LMG393227:LMR393227 LWC393227:LWN393227 MFY393227:MGJ393227 MPU393227:MQF393227 MZQ393227:NAB393227 NJM393227:NJX393227 NTI393227:NTT393227 ODE393227:ODP393227 ONA393227:ONL393227 OWW393227:OXH393227 PGS393227:PHD393227 PQO393227:PQZ393227 QAK393227:QAV393227 QKG393227:QKR393227 QUC393227:QUN393227 RDY393227:REJ393227 RNU393227:ROF393227 RXQ393227:RYB393227 SHM393227:SHX393227 SRI393227:SRT393227 TBE393227:TBP393227 TLA393227:TLL393227 TUW393227:TVH393227 UES393227:UFD393227 UOO393227:UOZ393227 UYK393227:UYV393227 VIG393227:VIR393227 VSC393227:VSN393227 WBY393227:WCJ393227 WLU393227:WMF393227 WVQ393227:WWB393227 I458763:T458763 JE458763:JP458763 TA458763:TL458763 ACW458763:ADH458763 AMS458763:AND458763 AWO458763:AWZ458763 BGK458763:BGV458763 BQG458763:BQR458763 CAC458763:CAN458763 CJY458763:CKJ458763 CTU458763:CUF458763 DDQ458763:DEB458763 DNM458763:DNX458763 DXI458763:DXT458763 EHE458763:EHP458763 ERA458763:ERL458763 FAW458763:FBH458763 FKS458763:FLD458763 FUO458763:FUZ458763 GEK458763:GEV458763 GOG458763:GOR458763 GYC458763:GYN458763 HHY458763:HIJ458763 HRU458763:HSF458763 IBQ458763:ICB458763 ILM458763:ILX458763 IVI458763:IVT458763 JFE458763:JFP458763 JPA458763:JPL458763 JYW458763:JZH458763 KIS458763:KJD458763 KSO458763:KSZ458763 LCK458763:LCV458763 LMG458763:LMR458763 LWC458763:LWN458763 MFY458763:MGJ458763 MPU458763:MQF458763 MZQ458763:NAB458763 NJM458763:NJX458763 NTI458763:NTT458763 ODE458763:ODP458763 ONA458763:ONL458763 OWW458763:OXH458763 PGS458763:PHD458763 PQO458763:PQZ458763 QAK458763:QAV458763 QKG458763:QKR458763 QUC458763:QUN458763 RDY458763:REJ458763 RNU458763:ROF458763 RXQ458763:RYB458763 SHM458763:SHX458763 SRI458763:SRT458763 TBE458763:TBP458763 TLA458763:TLL458763 TUW458763:TVH458763 UES458763:UFD458763 UOO458763:UOZ458763 UYK458763:UYV458763 VIG458763:VIR458763 VSC458763:VSN458763 WBY458763:WCJ458763 WLU458763:WMF458763 WVQ458763:WWB458763 I524299:T524299 JE524299:JP524299 TA524299:TL524299 ACW524299:ADH524299 AMS524299:AND524299 AWO524299:AWZ524299 BGK524299:BGV524299 BQG524299:BQR524299 CAC524299:CAN524299 CJY524299:CKJ524299 CTU524299:CUF524299 DDQ524299:DEB524299 DNM524299:DNX524299 DXI524299:DXT524299 EHE524299:EHP524299 ERA524299:ERL524299 FAW524299:FBH524299 FKS524299:FLD524299 FUO524299:FUZ524299 GEK524299:GEV524299 GOG524299:GOR524299 GYC524299:GYN524299 HHY524299:HIJ524299 HRU524299:HSF524299 IBQ524299:ICB524299 ILM524299:ILX524299 IVI524299:IVT524299 JFE524299:JFP524299 JPA524299:JPL524299 JYW524299:JZH524299 KIS524299:KJD524299 KSO524299:KSZ524299 LCK524299:LCV524299 LMG524299:LMR524299 LWC524299:LWN524299 MFY524299:MGJ524299 MPU524299:MQF524299 MZQ524299:NAB524299 NJM524299:NJX524299 NTI524299:NTT524299 ODE524299:ODP524299 ONA524299:ONL524299 OWW524299:OXH524299 PGS524299:PHD524299 PQO524299:PQZ524299 QAK524299:QAV524299 QKG524299:QKR524299 QUC524299:QUN524299 RDY524299:REJ524299 RNU524299:ROF524299 RXQ524299:RYB524299 SHM524299:SHX524299 SRI524299:SRT524299 TBE524299:TBP524299 TLA524299:TLL524299 TUW524299:TVH524299 UES524299:UFD524299 UOO524299:UOZ524299 UYK524299:UYV524299 VIG524299:VIR524299 VSC524299:VSN524299 WBY524299:WCJ524299 WLU524299:WMF524299 WVQ524299:WWB524299 I589835:T589835 JE589835:JP589835 TA589835:TL589835 ACW589835:ADH589835 AMS589835:AND589835 AWO589835:AWZ589835 BGK589835:BGV589835 BQG589835:BQR589835 CAC589835:CAN589835 CJY589835:CKJ589835 CTU589835:CUF589835 DDQ589835:DEB589835 DNM589835:DNX589835 DXI589835:DXT589835 EHE589835:EHP589835 ERA589835:ERL589835 FAW589835:FBH589835 FKS589835:FLD589835 FUO589835:FUZ589835 GEK589835:GEV589835 GOG589835:GOR589835 GYC589835:GYN589835 HHY589835:HIJ589835 HRU589835:HSF589835 IBQ589835:ICB589835 ILM589835:ILX589835 IVI589835:IVT589835 JFE589835:JFP589835 JPA589835:JPL589835 JYW589835:JZH589835 KIS589835:KJD589835 KSO589835:KSZ589835 LCK589835:LCV589835 LMG589835:LMR589835 LWC589835:LWN589835 MFY589835:MGJ589835 MPU589835:MQF589835 MZQ589835:NAB589835 NJM589835:NJX589835 NTI589835:NTT589835 ODE589835:ODP589835 ONA589835:ONL589835 OWW589835:OXH589835 PGS589835:PHD589835 PQO589835:PQZ589835 QAK589835:QAV589835 QKG589835:QKR589835 QUC589835:QUN589835 RDY589835:REJ589835 RNU589835:ROF589835 RXQ589835:RYB589835 SHM589835:SHX589835 SRI589835:SRT589835 TBE589835:TBP589835 TLA589835:TLL589835 TUW589835:TVH589835 UES589835:UFD589835 UOO589835:UOZ589835 UYK589835:UYV589835 VIG589835:VIR589835 VSC589835:VSN589835 WBY589835:WCJ589835 WLU589835:WMF589835 WVQ589835:WWB589835 I655371:T655371 JE655371:JP655371 TA655371:TL655371 ACW655371:ADH655371 AMS655371:AND655371 AWO655371:AWZ655371 BGK655371:BGV655371 BQG655371:BQR655371 CAC655371:CAN655371 CJY655371:CKJ655371 CTU655371:CUF655371 DDQ655371:DEB655371 DNM655371:DNX655371 DXI655371:DXT655371 EHE655371:EHP655371 ERA655371:ERL655371 FAW655371:FBH655371 FKS655371:FLD655371 FUO655371:FUZ655371 GEK655371:GEV655371 GOG655371:GOR655371 GYC655371:GYN655371 HHY655371:HIJ655371 HRU655371:HSF655371 IBQ655371:ICB655371 ILM655371:ILX655371 IVI655371:IVT655371 JFE655371:JFP655371 JPA655371:JPL655371 JYW655371:JZH655371 KIS655371:KJD655371 KSO655371:KSZ655371 LCK655371:LCV655371 LMG655371:LMR655371 LWC655371:LWN655371 MFY655371:MGJ655371 MPU655371:MQF655371 MZQ655371:NAB655371 NJM655371:NJX655371 NTI655371:NTT655371 ODE655371:ODP655371 ONA655371:ONL655371 OWW655371:OXH655371 PGS655371:PHD655371 PQO655371:PQZ655371 QAK655371:QAV655371 QKG655371:QKR655371 QUC655371:QUN655371 RDY655371:REJ655371 RNU655371:ROF655371 RXQ655371:RYB655371 SHM655371:SHX655371 SRI655371:SRT655371 TBE655371:TBP655371 TLA655371:TLL655371 TUW655371:TVH655371 UES655371:UFD655371 UOO655371:UOZ655371 UYK655371:UYV655371 VIG655371:VIR655371 VSC655371:VSN655371 WBY655371:WCJ655371 WLU655371:WMF655371 WVQ655371:WWB655371 I720907:T720907 JE720907:JP720907 TA720907:TL720907 ACW720907:ADH720907 AMS720907:AND720907 AWO720907:AWZ720907 BGK720907:BGV720907 BQG720907:BQR720907 CAC720907:CAN720907 CJY720907:CKJ720907 CTU720907:CUF720907 DDQ720907:DEB720907 DNM720907:DNX720907 DXI720907:DXT720907 EHE720907:EHP720907 ERA720907:ERL720907 FAW720907:FBH720907 FKS720907:FLD720907 FUO720907:FUZ720907 GEK720907:GEV720907 GOG720907:GOR720907 GYC720907:GYN720907 HHY720907:HIJ720907 HRU720907:HSF720907 IBQ720907:ICB720907 ILM720907:ILX720907 IVI720907:IVT720907 JFE720907:JFP720907 JPA720907:JPL720907 JYW720907:JZH720907 KIS720907:KJD720907 KSO720907:KSZ720907 LCK720907:LCV720907 LMG720907:LMR720907 LWC720907:LWN720907 MFY720907:MGJ720907 MPU720907:MQF720907 MZQ720907:NAB720907 NJM720907:NJX720907 NTI720907:NTT720907 ODE720907:ODP720907 ONA720907:ONL720907 OWW720907:OXH720907 PGS720907:PHD720907 PQO720907:PQZ720907 QAK720907:QAV720907 QKG720907:QKR720907 QUC720907:QUN720907 RDY720907:REJ720907 RNU720907:ROF720907 RXQ720907:RYB720907 SHM720907:SHX720907 SRI720907:SRT720907 TBE720907:TBP720907 TLA720907:TLL720907 TUW720907:TVH720907 UES720907:UFD720907 UOO720907:UOZ720907 UYK720907:UYV720907 VIG720907:VIR720907 VSC720907:VSN720907 WBY720907:WCJ720907 WLU720907:WMF720907 WVQ720907:WWB720907 I786443:T786443 JE786443:JP786443 TA786443:TL786443 ACW786443:ADH786443 AMS786443:AND786443 AWO786443:AWZ786443 BGK786443:BGV786443 BQG786443:BQR786443 CAC786443:CAN786443 CJY786443:CKJ786443 CTU786443:CUF786443 DDQ786443:DEB786443 DNM786443:DNX786443 DXI786443:DXT786443 EHE786443:EHP786443 ERA786443:ERL786443 FAW786443:FBH786443 FKS786443:FLD786443 FUO786443:FUZ786443 GEK786443:GEV786443 GOG786443:GOR786443 GYC786443:GYN786443 HHY786443:HIJ786443 HRU786443:HSF786443 IBQ786443:ICB786443 ILM786443:ILX786443 IVI786443:IVT786443 JFE786443:JFP786443 JPA786443:JPL786443 JYW786443:JZH786443 KIS786443:KJD786443 KSO786443:KSZ786443 LCK786443:LCV786443 LMG786443:LMR786443 LWC786443:LWN786443 MFY786443:MGJ786443 MPU786443:MQF786443 MZQ786443:NAB786443 NJM786443:NJX786443 NTI786443:NTT786443 ODE786443:ODP786443 ONA786443:ONL786443 OWW786443:OXH786443 PGS786443:PHD786443 PQO786443:PQZ786443 QAK786443:QAV786443 QKG786443:QKR786443 QUC786443:QUN786443 RDY786443:REJ786443 RNU786443:ROF786443 RXQ786443:RYB786443 SHM786443:SHX786443 SRI786443:SRT786443 TBE786443:TBP786443 TLA786443:TLL786443 TUW786443:TVH786443 UES786443:UFD786443 UOO786443:UOZ786443 UYK786443:UYV786443 VIG786443:VIR786443 VSC786443:VSN786443 WBY786443:WCJ786443 WLU786443:WMF786443 WVQ786443:WWB786443 I851979:T851979 JE851979:JP851979 TA851979:TL851979 ACW851979:ADH851979 AMS851979:AND851979 AWO851979:AWZ851979 BGK851979:BGV851979 BQG851979:BQR851979 CAC851979:CAN851979 CJY851979:CKJ851979 CTU851979:CUF851979 DDQ851979:DEB851979 DNM851979:DNX851979 DXI851979:DXT851979 EHE851979:EHP851979 ERA851979:ERL851979 FAW851979:FBH851979 FKS851979:FLD851979 FUO851979:FUZ851979 GEK851979:GEV851979 GOG851979:GOR851979 GYC851979:GYN851979 HHY851979:HIJ851979 HRU851979:HSF851979 IBQ851979:ICB851979 ILM851979:ILX851979 IVI851979:IVT851979 JFE851979:JFP851979 JPA851979:JPL851979 JYW851979:JZH851979 KIS851979:KJD851979 KSO851979:KSZ851979 LCK851979:LCV851979 LMG851979:LMR851979 LWC851979:LWN851979 MFY851979:MGJ851979 MPU851979:MQF851979 MZQ851979:NAB851979 NJM851979:NJX851979 NTI851979:NTT851979 ODE851979:ODP851979 ONA851979:ONL851979 OWW851979:OXH851979 PGS851979:PHD851979 PQO851979:PQZ851979 QAK851979:QAV851979 QKG851979:QKR851979 QUC851979:QUN851979 RDY851979:REJ851979 RNU851979:ROF851979 RXQ851979:RYB851979 SHM851979:SHX851979 SRI851979:SRT851979 TBE851979:TBP851979 TLA851979:TLL851979 TUW851979:TVH851979 UES851979:UFD851979 UOO851979:UOZ851979 UYK851979:UYV851979 VIG851979:VIR851979 VSC851979:VSN851979 WBY851979:WCJ851979 WLU851979:WMF851979 WVQ851979:WWB851979 I917515:T917515 JE917515:JP917515 TA917515:TL917515 ACW917515:ADH917515 AMS917515:AND917515 AWO917515:AWZ917515 BGK917515:BGV917515 BQG917515:BQR917515 CAC917515:CAN917515 CJY917515:CKJ917515 CTU917515:CUF917515 DDQ917515:DEB917515 DNM917515:DNX917515 DXI917515:DXT917515 EHE917515:EHP917515 ERA917515:ERL917515 FAW917515:FBH917515 FKS917515:FLD917515 FUO917515:FUZ917515 GEK917515:GEV917515 GOG917515:GOR917515 GYC917515:GYN917515 HHY917515:HIJ917515 HRU917515:HSF917515 IBQ917515:ICB917515 ILM917515:ILX917515 IVI917515:IVT917515 JFE917515:JFP917515 JPA917515:JPL917515 JYW917515:JZH917515 KIS917515:KJD917515 KSO917515:KSZ917515 LCK917515:LCV917515 LMG917515:LMR917515 LWC917515:LWN917515 MFY917515:MGJ917515 MPU917515:MQF917515 MZQ917515:NAB917515 NJM917515:NJX917515 NTI917515:NTT917515 ODE917515:ODP917515 ONA917515:ONL917515 OWW917515:OXH917515 PGS917515:PHD917515 PQO917515:PQZ917515 QAK917515:QAV917515 QKG917515:QKR917515 QUC917515:QUN917515 RDY917515:REJ917515 RNU917515:ROF917515 RXQ917515:RYB917515 SHM917515:SHX917515 SRI917515:SRT917515 TBE917515:TBP917515 TLA917515:TLL917515 TUW917515:TVH917515 UES917515:UFD917515 UOO917515:UOZ917515 UYK917515:UYV917515 VIG917515:VIR917515 VSC917515:VSN917515 WBY917515:WCJ917515 WLU917515:WMF917515 WVQ917515:WWB917515 I983051:T983051 JE983051:JP983051 TA983051:TL983051 ACW983051:ADH983051 AMS983051:AND983051 AWO983051:AWZ983051 BGK983051:BGV983051 BQG983051:BQR983051 CAC983051:CAN983051 CJY983051:CKJ983051 CTU983051:CUF983051 DDQ983051:DEB983051 DNM983051:DNX983051 DXI983051:DXT983051 EHE983051:EHP983051 ERA983051:ERL983051 FAW983051:FBH983051 FKS983051:FLD983051 FUO983051:FUZ983051 GEK983051:GEV983051 GOG983051:GOR983051 GYC983051:GYN983051 HHY983051:HIJ983051 HRU983051:HSF983051 IBQ983051:ICB983051 ILM983051:ILX983051 IVI983051:IVT983051 JFE983051:JFP983051 JPA983051:JPL983051 JYW983051:JZH983051 KIS983051:KJD983051 KSO983051:KSZ983051 LCK983051:LCV983051 LMG983051:LMR983051 LWC983051:LWN983051 MFY983051:MGJ983051 MPU983051:MQF983051 MZQ983051:NAB983051 NJM983051:NJX983051 NTI983051:NTT983051 ODE983051:ODP983051 ONA983051:ONL983051 OWW983051:OXH983051 PGS983051:PHD983051 PQO983051:PQZ983051 QAK983051:QAV983051 QKG983051:QKR983051 QUC983051:QUN983051 RDY983051:REJ983051 RNU983051:ROF983051 RXQ983051:RYB983051 SHM983051:SHX983051 SRI983051:SRT983051 TBE983051:TBP983051 TLA983051:TLL983051 TUW983051:TVH983051 UES983051:UFD983051 UOO983051:UOZ983051 UYK983051:UYV983051 VIG983051:VIR983051 VSC983051:VSN983051 WBY983051:WCJ983051 WLU983051:WMF983051 I9:T11" xr:uid="{DDB87C4F-8228-412F-B8C4-8AEC2C01A3D3}"/>
  </dataValidations>
  <pageMargins left="0.31496062992125984" right="0.31496062992125984" top="0.94488188976377963" bottom="0.74803149606299213" header="0.31496062992125984" footer="0.31496062992125984"/>
  <pageSetup paperSize="9" scale="62" orientation="landscape" cellComments="asDisplayed" horizontalDpi="300" verticalDpi="300" r:id="rId1"/>
  <headerFooter>
    <oddHeader>&amp;C
&amp;"BIZ UDPゴシック,標準"&amp;12&amp;A</oddHeader>
    <oddFooter>&amp;R&amp;Z&amp;F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B943A-35BE-48FD-9AC0-C770872B8CB1}">
  <dimension ref="A1:Q11"/>
  <sheetViews>
    <sheetView showGridLines="0" view="pageBreakPreview" zoomScale="90" zoomScaleNormal="90" zoomScaleSheetLayoutView="90" workbookViewId="0">
      <selection activeCell="M9" sqref="M9:Q9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3.5" style="42" bestFit="1" customWidth="1"/>
    <col min="15" max="15" width="14.625" style="42" customWidth="1"/>
    <col min="16" max="16" width="8.75" style="42" bestFit="1" customWidth="1"/>
    <col min="17" max="17" width="14.125" style="42" bestFit="1" customWidth="1"/>
    <col min="18" max="16384" width="9" style="42"/>
  </cols>
  <sheetData>
    <row r="1" spans="1:17" s="31" customFormat="1" ht="30" customHeight="1" x14ac:dyDescent="0.15">
      <c r="A1" s="28" t="s">
        <v>35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46" t="s">
        <v>31</v>
      </c>
      <c r="O1" s="29" t="s">
        <v>29</v>
      </c>
      <c r="P1" s="29" t="s">
        <v>34</v>
      </c>
      <c r="Q1" s="30" t="s">
        <v>33</v>
      </c>
    </row>
    <row r="2" spans="1:17" s="31" customFormat="1" ht="30" customHeight="1" x14ac:dyDescent="0.15">
      <c r="A2" s="54" t="s">
        <v>36</v>
      </c>
      <c r="B2" s="50">
        <v>97607</v>
      </c>
      <c r="C2" s="50">
        <v>56114</v>
      </c>
      <c r="D2" s="50">
        <v>51869</v>
      </c>
      <c r="E2" s="50">
        <v>63632</v>
      </c>
      <c r="F2" s="50">
        <v>77654</v>
      </c>
      <c r="G2" s="50">
        <v>64482</v>
      </c>
      <c r="H2" s="50">
        <v>72082</v>
      </c>
      <c r="I2" s="50">
        <v>104489</v>
      </c>
      <c r="J2" s="50">
        <v>173759</v>
      </c>
      <c r="K2" s="50">
        <v>202144</v>
      </c>
      <c r="L2" s="50">
        <v>162441</v>
      </c>
      <c r="M2" s="50">
        <v>122381</v>
      </c>
      <c r="N2" s="56">
        <f>SUM(B2:M2)</f>
        <v>1248654</v>
      </c>
      <c r="O2" s="34">
        <f>AVERAGE(B2:M2)</f>
        <v>104054.5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78513</v>
      </c>
      <c r="C3" s="33">
        <f t="shared" ref="C3:M3" si="0">C2-C5</f>
        <v>44414</v>
      </c>
      <c r="D3" s="33">
        <f t="shared" si="0"/>
        <v>41653</v>
      </c>
      <c r="E3" s="33">
        <f t="shared" si="0"/>
        <v>52558</v>
      </c>
      <c r="F3" s="33">
        <f t="shared" si="0"/>
        <v>62801</v>
      </c>
      <c r="G3" s="33">
        <f t="shared" si="0"/>
        <v>53991</v>
      </c>
      <c r="H3" s="33">
        <f t="shared" si="0"/>
        <v>55191</v>
      </c>
      <c r="I3" s="33">
        <f t="shared" si="0"/>
        <v>83065</v>
      </c>
      <c r="J3" s="33">
        <f t="shared" si="0"/>
        <v>138187</v>
      </c>
      <c r="K3" s="33">
        <f t="shared" si="0"/>
        <v>158497</v>
      </c>
      <c r="L3" s="33">
        <f t="shared" si="0"/>
        <v>128092</v>
      </c>
      <c r="M3" s="33">
        <f t="shared" si="0"/>
        <v>97276</v>
      </c>
      <c r="N3" s="56">
        <f>SUM(B3:M3)</f>
        <v>994238</v>
      </c>
      <c r="O3" s="34">
        <f>AVERAGE(B3:M3)</f>
        <v>82853.166666666672</v>
      </c>
      <c r="P3" s="34"/>
      <c r="Q3" s="36">
        <f>N7*P4</f>
        <v>20221379.200000003</v>
      </c>
    </row>
    <row r="4" spans="1:17" s="31" customFormat="1" ht="30" customHeight="1" x14ac:dyDescent="0.15">
      <c r="A4" s="32" t="s">
        <v>28</v>
      </c>
      <c r="B4" s="37">
        <f>B3/B2</f>
        <v>0.80437878430850251</v>
      </c>
      <c r="C4" s="37">
        <f t="shared" ref="C4:M4" si="1">C3/C2</f>
        <v>0.79149588338026156</v>
      </c>
      <c r="D4" s="37">
        <f t="shared" si="1"/>
        <v>0.80304227958896446</v>
      </c>
      <c r="E4" s="37">
        <f t="shared" si="1"/>
        <v>0.82596806638169473</v>
      </c>
      <c r="F4" s="37">
        <f t="shared" si="1"/>
        <v>0.80872846215262573</v>
      </c>
      <c r="G4" s="37">
        <f t="shared" si="1"/>
        <v>0.83730343351633019</v>
      </c>
      <c r="H4" s="37">
        <f t="shared" si="1"/>
        <v>0.76566965400516074</v>
      </c>
      <c r="I4" s="37">
        <f t="shared" si="1"/>
        <v>0.7949640632028252</v>
      </c>
      <c r="J4" s="37">
        <f t="shared" si="1"/>
        <v>0.79527966896678737</v>
      </c>
      <c r="K4" s="37">
        <f t="shared" si="1"/>
        <v>0.78407966598068701</v>
      </c>
      <c r="L4" s="37">
        <f t="shared" si="1"/>
        <v>0.78854476394506312</v>
      </c>
      <c r="M4" s="37">
        <f t="shared" si="1"/>
        <v>0.79486194752453398</v>
      </c>
      <c r="N4" s="37"/>
      <c r="O4" s="38">
        <f>AVERAGE(B4:M4)</f>
        <v>0.79952638941278653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19094</v>
      </c>
      <c r="C5" s="50">
        <v>11700</v>
      </c>
      <c r="D5" s="50">
        <v>10216</v>
      </c>
      <c r="E5" s="50">
        <v>11074</v>
      </c>
      <c r="F5" s="50">
        <v>14853</v>
      </c>
      <c r="G5" s="50">
        <v>10491</v>
      </c>
      <c r="H5" s="50">
        <v>16891</v>
      </c>
      <c r="I5" s="50">
        <v>21424</v>
      </c>
      <c r="J5" s="50">
        <v>35572</v>
      </c>
      <c r="K5" s="50">
        <v>43647</v>
      </c>
      <c r="L5" s="50">
        <v>34349</v>
      </c>
      <c r="M5" s="50">
        <v>25105</v>
      </c>
      <c r="N5" s="56">
        <f>SUM(B5:M5)</f>
        <v>254416</v>
      </c>
      <c r="O5" s="34">
        <f>AVERAGE(B5:M5)</f>
        <v>21201.333333333332</v>
      </c>
      <c r="P5" s="34"/>
      <c r="Q5" s="36"/>
    </row>
    <row r="6" spans="1:17" ht="30" customHeight="1" x14ac:dyDescent="0.15">
      <c r="A6" s="32" t="s">
        <v>28</v>
      </c>
      <c r="B6" s="39">
        <f>B5/B2</f>
        <v>0.19562121569149754</v>
      </c>
      <c r="C6" s="39">
        <f t="shared" ref="C6:M6" si="2">C5/C2</f>
        <v>0.20850411661973839</v>
      </c>
      <c r="D6" s="39">
        <f t="shared" si="2"/>
        <v>0.19695772041103549</v>
      </c>
      <c r="E6" s="39">
        <f t="shared" si="2"/>
        <v>0.17403193361830527</v>
      </c>
      <c r="F6" s="39">
        <f t="shared" si="2"/>
        <v>0.19127153784737425</v>
      </c>
      <c r="G6" s="39">
        <f t="shared" si="2"/>
        <v>0.16269656648366987</v>
      </c>
      <c r="H6" s="39">
        <f t="shared" si="2"/>
        <v>0.23433034599483921</v>
      </c>
      <c r="I6" s="39">
        <f t="shared" si="2"/>
        <v>0.20503593679717483</v>
      </c>
      <c r="J6" s="39">
        <f t="shared" si="2"/>
        <v>0.20472033103321266</v>
      </c>
      <c r="K6" s="39">
        <f t="shared" si="2"/>
        <v>0.21592033401931296</v>
      </c>
      <c r="L6" s="39">
        <f t="shared" si="2"/>
        <v>0.21145523605493688</v>
      </c>
      <c r="M6" s="39">
        <f t="shared" si="2"/>
        <v>0.20513805247546596</v>
      </c>
      <c r="N6" s="39"/>
      <c r="O6" s="40">
        <f>AVERAGE(B6:M6)</f>
        <v>0.20047361058721361</v>
      </c>
      <c r="P6" s="53">
        <v>0.2</v>
      </c>
      <c r="Q6" s="41">
        <f>N7*P6</f>
        <v>5055344.8000000007</v>
      </c>
    </row>
    <row r="7" spans="1:17" ht="30" customHeight="1" x14ac:dyDescent="0.15">
      <c r="A7" s="54" t="s">
        <v>38</v>
      </c>
      <c r="B7" s="51">
        <v>2105915</v>
      </c>
      <c r="C7" s="51">
        <v>1437219</v>
      </c>
      <c r="D7" s="51">
        <v>1427662</v>
      </c>
      <c r="E7" s="51">
        <v>1666952</v>
      </c>
      <c r="F7" s="51">
        <v>1893842</v>
      </c>
      <c r="G7" s="51">
        <v>1631748</v>
      </c>
      <c r="H7" s="51">
        <v>1640923</v>
      </c>
      <c r="I7" s="51">
        <v>2041265</v>
      </c>
      <c r="J7" s="51">
        <v>2977091</v>
      </c>
      <c r="K7" s="51">
        <v>3303743</v>
      </c>
      <c r="L7" s="51">
        <v>2844354</v>
      </c>
      <c r="M7" s="51">
        <v>2306010</v>
      </c>
      <c r="N7" s="57">
        <f>SUM(B7:M7)</f>
        <v>25276724</v>
      </c>
      <c r="O7" s="34">
        <f t="shared" ref="O7:O8" si="3">AVERAGE(B7:M7)</f>
        <v>2106393.6666666665</v>
      </c>
      <c r="P7" s="44"/>
      <c r="Q7" s="45"/>
    </row>
    <row r="8" spans="1:17" ht="30" customHeight="1" x14ac:dyDescent="0.15">
      <c r="A8" s="54" t="s">
        <v>39</v>
      </c>
      <c r="B8" s="51">
        <v>1609083</v>
      </c>
      <c r="C8" s="51">
        <v>1082249</v>
      </c>
      <c r="D8" s="51">
        <v>1109995</v>
      </c>
      <c r="E8" s="51">
        <v>1335315</v>
      </c>
      <c r="F8" s="51">
        <v>1477056</v>
      </c>
      <c r="G8" s="51">
        <v>1326144</v>
      </c>
      <c r="H8" s="51">
        <v>1189692</v>
      </c>
      <c r="I8" s="51">
        <v>1527554</v>
      </c>
      <c r="J8" s="51">
        <v>2208286</v>
      </c>
      <c r="K8" s="51">
        <v>2384034</v>
      </c>
      <c r="L8" s="51">
        <v>2095605</v>
      </c>
      <c r="M8" s="51">
        <v>1724927</v>
      </c>
      <c r="N8" s="57">
        <f>SUM(B8:M8)</f>
        <v>19069940</v>
      </c>
      <c r="O8" s="34">
        <f t="shared" si="3"/>
        <v>1589161.6666666667</v>
      </c>
      <c r="P8" s="43"/>
      <c r="Q8" s="45"/>
    </row>
    <row r="9" spans="1:17" ht="30" customHeight="1" x14ac:dyDescent="0.15">
      <c r="A9" s="47"/>
      <c r="B9" s="55">
        <f>B8/B7</f>
        <v>0.76407784739649987</v>
      </c>
      <c r="C9" s="55">
        <f t="shared" ref="C9:M9" si="4">C8/C7</f>
        <v>0.75301606783656494</v>
      </c>
      <c r="D9" s="55">
        <f t="shared" si="4"/>
        <v>0.77749145105774331</v>
      </c>
      <c r="E9" s="55">
        <f t="shared" si="4"/>
        <v>0.80105185992158146</v>
      </c>
      <c r="F9" s="55">
        <f t="shared" si="4"/>
        <v>0.77992567489790599</v>
      </c>
      <c r="G9" s="55">
        <f t="shared" si="4"/>
        <v>0.81271372785503648</v>
      </c>
      <c r="H9" s="55">
        <f t="shared" si="4"/>
        <v>0.72501390985439296</v>
      </c>
      <c r="I9" s="55">
        <f t="shared" si="4"/>
        <v>0.74833693812415336</v>
      </c>
      <c r="J9" s="55">
        <f t="shared" si="4"/>
        <v>0.74175965732992377</v>
      </c>
      <c r="K9" s="55">
        <f t="shared" si="4"/>
        <v>0.72161605790765204</v>
      </c>
      <c r="L9" s="55">
        <f t="shared" si="4"/>
        <v>0.73675955946411731</v>
      </c>
      <c r="M9" s="55">
        <f t="shared" si="4"/>
        <v>0.74801366863109875</v>
      </c>
      <c r="N9" s="55"/>
      <c r="O9" s="61">
        <f>AVERAGE(B9:M9)</f>
        <v>0.75914803502305583</v>
      </c>
      <c r="P9" s="48"/>
      <c r="Q9" s="49"/>
    </row>
    <row r="11" spans="1:17" ht="30" customHeight="1" x14ac:dyDescent="0.15">
      <c r="A11" s="58" t="s">
        <v>40</v>
      </c>
      <c r="B11" s="59">
        <f>B7-B8</f>
        <v>496832</v>
      </c>
      <c r="C11" s="59">
        <f t="shared" ref="C11:M11" si="5">C7-C8</f>
        <v>354970</v>
      </c>
      <c r="D11" s="59">
        <f t="shared" si="5"/>
        <v>317667</v>
      </c>
      <c r="E11" s="59">
        <f t="shared" si="5"/>
        <v>331637</v>
      </c>
      <c r="F11" s="59">
        <f t="shared" si="5"/>
        <v>416786</v>
      </c>
      <c r="G11" s="59">
        <f t="shared" si="5"/>
        <v>305604</v>
      </c>
      <c r="H11" s="59">
        <f t="shared" si="5"/>
        <v>451231</v>
      </c>
      <c r="I11" s="59">
        <f t="shared" si="5"/>
        <v>513711</v>
      </c>
      <c r="J11" s="59">
        <f t="shared" si="5"/>
        <v>768805</v>
      </c>
      <c r="K11" s="59">
        <f t="shared" si="5"/>
        <v>919709</v>
      </c>
      <c r="L11" s="59">
        <f t="shared" si="5"/>
        <v>748749</v>
      </c>
      <c r="M11" s="59">
        <f t="shared" si="5"/>
        <v>581083</v>
      </c>
      <c r="N11" s="59">
        <f>SUM(B11:M11)</f>
        <v>6206784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62" orientation="landscape" horizontalDpi="300" verticalDpi="300" r:id="rId1"/>
  <headerFooter>
    <oddHeader>&amp;C
&amp;F &amp;A</oddHeader>
    <oddFooter>&amp;R&amp;Z&amp;F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328D-78A9-49E8-9B6C-072CEE211725}">
  <sheetPr>
    <tabColor rgb="FFFFFF00"/>
  </sheetPr>
  <dimension ref="C1:X15"/>
  <sheetViews>
    <sheetView showGridLines="0" view="pageBreakPreview" zoomScale="80" zoomScaleNormal="90" zoomScaleSheetLayoutView="80" workbookViewId="0">
      <selection activeCell="V8" sqref="V8"/>
    </sheetView>
  </sheetViews>
  <sheetFormatPr defaultRowHeight="30" customHeight="1" x14ac:dyDescent="0.15"/>
  <cols>
    <col min="1" max="8" width="9" style="96"/>
    <col min="9" max="20" width="12.625" style="96" customWidth="1"/>
    <col min="21" max="21" width="14.5" style="96" bestFit="1" customWidth="1"/>
    <col min="22" max="16384" width="9" style="96"/>
  </cols>
  <sheetData>
    <row r="1" spans="3:24" s="62" customFormat="1" ht="30" customHeight="1" thickBot="1" x14ac:dyDescent="0.2">
      <c r="G1" s="62" t="s">
        <v>89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34.817999999999998</v>
      </c>
      <c r="J3" s="68">
        <f t="shared" ref="J3:T3" si="0">(ROUND(((J9-J10)*J11)/1000,3))</f>
        <v>18.881</v>
      </c>
      <c r="K3" s="68">
        <f t="shared" si="0"/>
        <v>25.126000000000001</v>
      </c>
      <c r="L3" s="68">
        <f t="shared" si="0"/>
        <v>30.635999999999999</v>
      </c>
      <c r="M3" s="68">
        <f t="shared" si="0"/>
        <v>36.636000000000003</v>
      </c>
      <c r="N3" s="68">
        <f t="shared" si="0"/>
        <v>31.026</v>
      </c>
      <c r="O3" s="68">
        <f t="shared" si="0"/>
        <v>29.062000000000001</v>
      </c>
      <c r="P3" s="68">
        <f t="shared" si="0"/>
        <v>37.125</v>
      </c>
      <c r="Q3" s="68">
        <f t="shared" si="0"/>
        <v>59.802</v>
      </c>
      <c r="R3" s="68">
        <f t="shared" si="0"/>
        <v>61.655999999999999</v>
      </c>
      <c r="S3" s="68">
        <f t="shared" si="0"/>
        <v>58.978999999999999</v>
      </c>
      <c r="T3" s="68">
        <f t="shared" si="0"/>
        <v>45.445</v>
      </c>
      <c r="U3" s="69">
        <f>SUM(I3:T3)</f>
        <v>469.19200000000001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38.006999999999998</v>
      </c>
      <c r="J4" s="72">
        <f t="shared" ref="J4:T4" si="1">(ROUND((J10*J11)/1000,3))</f>
        <v>23.372</v>
      </c>
      <c r="K4" s="72">
        <f t="shared" si="1"/>
        <v>15.202</v>
      </c>
      <c r="L4" s="72">
        <f t="shared" si="1"/>
        <v>20.338999999999999</v>
      </c>
      <c r="M4" s="72">
        <f t="shared" si="1"/>
        <v>23.927</v>
      </c>
      <c r="N4" s="72">
        <f t="shared" si="1"/>
        <v>21.379000000000001</v>
      </c>
      <c r="O4" s="72">
        <f t="shared" si="1"/>
        <v>23.198</v>
      </c>
      <c r="P4" s="72">
        <f t="shared" si="1"/>
        <v>41.064</v>
      </c>
      <c r="Q4" s="72">
        <f t="shared" si="1"/>
        <v>69.093000000000004</v>
      </c>
      <c r="R4" s="72">
        <f t="shared" si="1"/>
        <v>84.210999999999999</v>
      </c>
      <c r="S4" s="72">
        <f t="shared" si="1"/>
        <v>60.707999999999998</v>
      </c>
      <c r="T4" s="72">
        <f t="shared" si="1"/>
        <v>46.095999999999997</v>
      </c>
      <c r="U4" s="73">
        <f>SUM(I4:T4)</f>
        <v>466.596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v>-10.047000000000001</v>
      </c>
      <c r="J7" s="82">
        <v>-8.7219999999999995</v>
      </c>
      <c r="K7" s="82">
        <v>-9.94</v>
      </c>
      <c r="L7" s="82">
        <v>-10.076000000000001</v>
      </c>
      <c r="M7" s="82">
        <v>-5.12</v>
      </c>
      <c r="N7" s="82">
        <v>-7.9610000000000003</v>
      </c>
      <c r="O7" s="82">
        <v>-6.9720000000000004</v>
      </c>
      <c r="P7" s="82">
        <v>-5.7279999999999998</v>
      </c>
      <c r="Q7" s="82">
        <v>-4.6360000000000001</v>
      </c>
      <c r="R7" s="82">
        <v>-2.6219999999999999</v>
      </c>
      <c r="S7" s="82">
        <v>-3.4609999999999999</v>
      </c>
      <c r="T7" s="83">
        <v>-5.5220000000000002</v>
      </c>
      <c r="U7" s="84">
        <f>SUM(I7:T7)</f>
        <v>-80.806999999999988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62.777999999999992</v>
      </c>
      <c r="J8" s="86">
        <f t="shared" ref="J8:T8" si="2">SUM(J3:J7)</f>
        <v>33.530999999999999</v>
      </c>
      <c r="K8" s="86">
        <f t="shared" si="2"/>
        <v>30.388000000000005</v>
      </c>
      <c r="L8" s="86">
        <f t="shared" si="2"/>
        <v>40.898999999999994</v>
      </c>
      <c r="M8" s="86">
        <f t="shared" si="2"/>
        <v>55.443000000000005</v>
      </c>
      <c r="N8" s="86">
        <f t="shared" si="2"/>
        <v>44.444000000000003</v>
      </c>
      <c r="O8" s="86">
        <f t="shared" si="2"/>
        <v>45.288000000000004</v>
      </c>
      <c r="P8" s="86">
        <f t="shared" si="2"/>
        <v>72.460999999999999</v>
      </c>
      <c r="Q8" s="86">
        <f t="shared" si="2"/>
        <v>124.25900000000001</v>
      </c>
      <c r="R8" s="86">
        <f t="shared" si="2"/>
        <v>143.245</v>
      </c>
      <c r="S8" s="86">
        <f t="shared" si="2"/>
        <v>116.226</v>
      </c>
      <c r="T8" s="87">
        <f t="shared" si="2"/>
        <v>86.018999999999991</v>
      </c>
      <c r="U8" s="86">
        <f>SUM(U3:U7)</f>
        <v>854.98099999999999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79</v>
      </c>
      <c r="I9" s="93">
        <v>97607</v>
      </c>
      <c r="J9" s="93">
        <v>56114</v>
      </c>
      <c r="K9" s="93">
        <v>51869</v>
      </c>
      <c r="L9" s="93">
        <v>63632</v>
      </c>
      <c r="M9" s="93">
        <v>77654</v>
      </c>
      <c r="N9" s="93">
        <v>64482</v>
      </c>
      <c r="O9" s="93">
        <v>72082</v>
      </c>
      <c r="P9" s="93">
        <v>104489</v>
      </c>
      <c r="Q9" s="93">
        <v>173759</v>
      </c>
      <c r="R9" s="93">
        <v>202144</v>
      </c>
      <c r="S9" s="93">
        <v>162441</v>
      </c>
      <c r="T9" s="93">
        <v>122381</v>
      </c>
      <c r="U9" s="97">
        <f>SUM(I9:T9)</f>
        <v>1248654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50941</v>
      </c>
      <c r="J10" s="93">
        <v>31039</v>
      </c>
      <c r="K10" s="93">
        <v>19552</v>
      </c>
      <c r="L10" s="93">
        <v>25389</v>
      </c>
      <c r="M10" s="93">
        <v>30679</v>
      </c>
      <c r="N10" s="93">
        <v>26306</v>
      </c>
      <c r="O10" s="93">
        <v>31997</v>
      </c>
      <c r="P10" s="93">
        <v>54877</v>
      </c>
      <c r="Q10" s="93">
        <v>93142</v>
      </c>
      <c r="R10" s="93">
        <v>116701</v>
      </c>
      <c r="S10" s="93">
        <v>82394</v>
      </c>
      <c r="T10" s="93">
        <v>61626</v>
      </c>
      <c r="U10" s="97">
        <f>SUM(I10:T10)</f>
        <v>624643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0.74609999999999999</v>
      </c>
      <c r="J11" s="95">
        <v>0.753</v>
      </c>
      <c r="K11" s="95">
        <v>0.77749999999999997</v>
      </c>
      <c r="L11" s="95">
        <v>0.80110000000000003</v>
      </c>
      <c r="M11" s="95">
        <v>0.77990000000000004</v>
      </c>
      <c r="N11" s="95">
        <v>0.81269999999999998</v>
      </c>
      <c r="O11" s="95">
        <v>0.72499999999999998</v>
      </c>
      <c r="P11" s="95">
        <v>0.74829999999999997</v>
      </c>
      <c r="Q11" s="95">
        <v>0.74180000000000001</v>
      </c>
      <c r="R11" s="95">
        <v>0.72160000000000002</v>
      </c>
      <c r="S11" s="95">
        <v>0.73680000000000001</v>
      </c>
      <c r="T11" s="95">
        <v>0.748</v>
      </c>
      <c r="U11" s="89"/>
      <c r="V11" s="94"/>
      <c r="W11" s="94"/>
    </row>
    <row r="12" spans="3:24" s="101" customFormat="1" ht="30" customHeight="1" x14ac:dyDescent="0.15">
      <c r="G12" s="104" t="s">
        <v>85</v>
      </c>
      <c r="H12" s="106">
        <v>18.14</v>
      </c>
      <c r="I12" s="107">
        <f>ROUNDDOWN($H$12*(I7*1000),0)</f>
        <v>-182252</v>
      </c>
      <c r="J12" s="107">
        <f>ROUNDDOWN($H$12*(J7*1000),0)</f>
        <v>-158217</v>
      </c>
      <c r="K12" s="107">
        <f>ROUNDDOWN($H$12*(K7*1000),0)</f>
        <v>-180311</v>
      </c>
      <c r="L12" s="103"/>
      <c r="M12" s="103"/>
      <c r="N12" s="103"/>
      <c r="O12" s="103"/>
      <c r="P12" s="107">
        <f>ROUNDDOWN($H$12*(P7*1000),0)</f>
        <v>-103905</v>
      </c>
      <c r="Q12" s="107">
        <f>ROUNDDOWN($H$12*(Q7*1000),0)</f>
        <v>-84097</v>
      </c>
      <c r="R12" s="107">
        <f t="shared" ref="R12:T12" si="3">ROUNDDOWN($H$12*(R7*1000),0)</f>
        <v>-47563</v>
      </c>
      <c r="S12" s="107">
        <f t="shared" si="3"/>
        <v>-62782</v>
      </c>
      <c r="T12" s="107">
        <f t="shared" si="3"/>
        <v>-100169</v>
      </c>
      <c r="U12" s="102"/>
    </row>
    <row r="13" spans="3:24" s="101" customFormat="1" ht="30" customHeight="1" x14ac:dyDescent="0.15">
      <c r="G13" s="104" t="s">
        <v>86</v>
      </c>
      <c r="H13" s="106">
        <v>19.2</v>
      </c>
      <c r="I13" s="108"/>
      <c r="J13" s="108"/>
      <c r="K13" s="108"/>
      <c r="L13" s="107">
        <f>ROUNDDOWN($H$13*(L7*1000),0)</f>
        <v>-193459</v>
      </c>
      <c r="M13" s="107">
        <f>ROUNDDOWN($H$13*(M7*1000),0)</f>
        <v>-98304</v>
      </c>
      <c r="N13" s="107">
        <f>ROUNDDOWN($H$13*(N7*1000),0)</f>
        <v>-152851</v>
      </c>
      <c r="O13" s="107">
        <f>ROUNDDOWN($H$13*(O7*1000),0)</f>
        <v>-133862</v>
      </c>
      <c r="P13" s="108"/>
      <c r="Q13" s="108"/>
      <c r="R13" s="108"/>
      <c r="S13" s="108"/>
      <c r="T13" s="108"/>
    </row>
    <row r="14" spans="3:24" s="101" customFormat="1" ht="30" customHeight="1" x14ac:dyDescent="0.15">
      <c r="G14" s="104" t="s">
        <v>87</v>
      </c>
      <c r="H14" s="108"/>
      <c r="I14" s="107">
        <f>ROUNDDOWN((-0.87+2.95)*(I7*1000),0)</f>
        <v>-20897</v>
      </c>
      <c r="J14" s="107">
        <f>ROUNDDOWN((-0.87+2.98)*(J7*1000),0)</f>
        <v>-18403</v>
      </c>
      <c r="K14" s="107">
        <f>ROUNDDOWN((-0.94+2.98)*(K7*1000),0)</f>
        <v>-20277</v>
      </c>
      <c r="L14" s="107">
        <f>ROUNDDOWN((-1.13+2.98)*(L7*1000),0)</f>
        <v>-18640</v>
      </c>
      <c r="M14" s="107">
        <f>ROUNDDOWN((-1.41+2.98)*(M7*1000),0)</f>
        <v>-8038</v>
      </c>
      <c r="N14" s="107">
        <f>ROUNDDOWN((-1.83+2.98)*(N7*1000),0)</f>
        <v>-9155</v>
      </c>
      <c r="O14" s="107">
        <f>ROUNDDOWN((-2.26+2.98)*(O7*1000),0)</f>
        <v>-5019</v>
      </c>
      <c r="P14" s="107">
        <f>ROUNDDOWN((-2.56+2.98)*(P7*1000),0)</f>
        <v>-2405</v>
      </c>
      <c r="Q14" s="107">
        <f>ROUNDDOWN((-2.79+2.98)*(Q7*1000),0)</f>
        <v>-880</v>
      </c>
      <c r="R14" s="107">
        <f>ROUNDDOWN((-2.92+2.98)*(R7*1000),0)</f>
        <v>-157</v>
      </c>
      <c r="S14" s="107">
        <f>ROUNDDOWN((-2.92+2.98)*(S7*1000),0)</f>
        <v>-207</v>
      </c>
      <c r="T14" s="107">
        <f>ROUNDDOWN((-2.75+2.98)*(T7*1000),0)</f>
        <v>-1270</v>
      </c>
    </row>
    <row r="15" spans="3:24" s="102" customFormat="1" ht="30" customHeight="1" x14ac:dyDescent="0.15">
      <c r="G15" s="104" t="s">
        <v>88</v>
      </c>
      <c r="I15" s="103">
        <f>SUM(I12:I14)</f>
        <v>-203149</v>
      </c>
      <c r="J15" s="103">
        <f t="shared" ref="J15:T15" si="4">SUM(J12:J14)</f>
        <v>-176620</v>
      </c>
      <c r="K15" s="103">
        <f t="shared" si="4"/>
        <v>-200588</v>
      </c>
      <c r="L15" s="103">
        <f t="shared" si="4"/>
        <v>-212099</v>
      </c>
      <c r="M15" s="103">
        <f t="shared" si="4"/>
        <v>-106342</v>
      </c>
      <c r="N15" s="103">
        <f t="shared" si="4"/>
        <v>-162006</v>
      </c>
      <c r="O15" s="103">
        <f t="shared" si="4"/>
        <v>-138881</v>
      </c>
      <c r="P15" s="103">
        <f t="shared" si="4"/>
        <v>-106310</v>
      </c>
      <c r="Q15" s="103">
        <f t="shared" si="4"/>
        <v>-84977</v>
      </c>
      <c r="R15" s="103">
        <f t="shared" si="4"/>
        <v>-47720</v>
      </c>
      <c r="S15" s="103">
        <f t="shared" si="4"/>
        <v>-62989</v>
      </c>
      <c r="T15" s="103">
        <f t="shared" si="4"/>
        <v>-101439</v>
      </c>
      <c r="U15" s="105">
        <f>SUM(I15:T15)</f>
        <v>-1603120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I9:T11 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I65545:T65547 JE65545:JP65547 TA65545:TL65547 ACW65545:ADH65547 AMS65545:AND65547 AWO65545:AWZ65547 BGK65545:BGV65547 BQG65545:BQR65547 CAC65545:CAN65547 CJY65545:CKJ65547 CTU65545:CUF65547 DDQ65545:DEB65547 DNM65545:DNX65547 DXI65545:DXT65547 EHE65545:EHP65547 ERA65545:ERL65547 FAW65545:FBH65547 FKS65545:FLD65547 FUO65545:FUZ65547 GEK65545:GEV65547 GOG65545:GOR65547 GYC65545:GYN65547 HHY65545:HIJ65547 HRU65545:HSF65547 IBQ65545:ICB65547 ILM65545:ILX65547 IVI65545:IVT65547 JFE65545:JFP65547 JPA65545:JPL65547 JYW65545:JZH65547 KIS65545:KJD65547 KSO65545:KSZ65547 LCK65545:LCV65547 LMG65545:LMR65547 LWC65545:LWN65547 MFY65545:MGJ65547 MPU65545:MQF65547 MZQ65545:NAB65547 NJM65545:NJX65547 NTI65545:NTT65547 ODE65545:ODP65547 ONA65545:ONL65547 OWW65545:OXH65547 PGS65545:PHD65547 PQO65545:PQZ65547 QAK65545:QAV65547 QKG65545:QKR65547 QUC65545:QUN65547 RDY65545:REJ65547 RNU65545:ROF65547 RXQ65545:RYB65547 SHM65545:SHX65547 SRI65545:SRT65547 TBE65545:TBP65547 TLA65545:TLL65547 TUW65545:TVH65547 UES65545:UFD65547 UOO65545:UOZ65547 UYK65545:UYV65547 VIG65545:VIR65547 VSC65545:VSN65547 WBY65545:WCJ65547 WLU65545:WMF65547 WVQ65545:WWB65547 I131081:T131083 JE131081:JP131083 TA131081:TL131083 ACW131081:ADH131083 AMS131081:AND131083 AWO131081:AWZ131083 BGK131081:BGV131083 BQG131081:BQR131083 CAC131081:CAN131083 CJY131081:CKJ131083 CTU131081:CUF131083 DDQ131081:DEB131083 DNM131081:DNX131083 DXI131081:DXT131083 EHE131081:EHP131083 ERA131081:ERL131083 FAW131081:FBH131083 FKS131081:FLD131083 FUO131081:FUZ131083 GEK131081:GEV131083 GOG131081:GOR131083 GYC131081:GYN131083 HHY131081:HIJ131083 HRU131081:HSF131083 IBQ131081:ICB131083 ILM131081:ILX131083 IVI131081:IVT131083 JFE131081:JFP131083 JPA131081:JPL131083 JYW131081:JZH131083 KIS131081:KJD131083 KSO131081:KSZ131083 LCK131081:LCV131083 LMG131081:LMR131083 LWC131081:LWN131083 MFY131081:MGJ131083 MPU131081:MQF131083 MZQ131081:NAB131083 NJM131081:NJX131083 NTI131081:NTT131083 ODE131081:ODP131083 ONA131081:ONL131083 OWW131081:OXH131083 PGS131081:PHD131083 PQO131081:PQZ131083 QAK131081:QAV131083 QKG131081:QKR131083 QUC131081:QUN131083 RDY131081:REJ131083 RNU131081:ROF131083 RXQ131081:RYB131083 SHM131081:SHX131083 SRI131081:SRT131083 TBE131081:TBP131083 TLA131081:TLL131083 TUW131081:TVH131083 UES131081:UFD131083 UOO131081:UOZ131083 UYK131081:UYV131083 VIG131081:VIR131083 VSC131081:VSN131083 WBY131081:WCJ131083 WLU131081:WMF131083 WVQ131081:WWB131083 I196617:T196619 JE196617:JP196619 TA196617:TL196619 ACW196617:ADH196619 AMS196617:AND196619 AWO196617:AWZ196619 BGK196617:BGV196619 BQG196617:BQR196619 CAC196617:CAN196619 CJY196617:CKJ196619 CTU196617:CUF196619 DDQ196617:DEB196619 DNM196617:DNX196619 DXI196617:DXT196619 EHE196617:EHP196619 ERA196617:ERL196619 FAW196617:FBH196619 FKS196617:FLD196619 FUO196617:FUZ196619 GEK196617:GEV196619 GOG196617:GOR196619 GYC196617:GYN196619 HHY196617:HIJ196619 HRU196617:HSF196619 IBQ196617:ICB196619 ILM196617:ILX196619 IVI196617:IVT196619 JFE196617:JFP196619 JPA196617:JPL196619 JYW196617:JZH196619 KIS196617:KJD196619 KSO196617:KSZ196619 LCK196617:LCV196619 LMG196617:LMR196619 LWC196617:LWN196619 MFY196617:MGJ196619 MPU196617:MQF196619 MZQ196617:NAB196619 NJM196617:NJX196619 NTI196617:NTT196619 ODE196617:ODP196619 ONA196617:ONL196619 OWW196617:OXH196619 PGS196617:PHD196619 PQO196617:PQZ196619 QAK196617:QAV196619 QKG196617:QKR196619 QUC196617:QUN196619 RDY196617:REJ196619 RNU196617:ROF196619 RXQ196617:RYB196619 SHM196617:SHX196619 SRI196617:SRT196619 TBE196617:TBP196619 TLA196617:TLL196619 TUW196617:TVH196619 UES196617:UFD196619 UOO196617:UOZ196619 UYK196617:UYV196619 VIG196617:VIR196619 VSC196617:VSN196619 WBY196617:WCJ196619 WLU196617:WMF196619 WVQ196617:WWB196619 I262153:T262155 JE262153:JP262155 TA262153:TL262155 ACW262153:ADH262155 AMS262153:AND262155 AWO262153:AWZ262155 BGK262153:BGV262155 BQG262153:BQR262155 CAC262153:CAN262155 CJY262153:CKJ262155 CTU262153:CUF262155 DDQ262153:DEB262155 DNM262153:DNX262155 DXI262153:DXT262155 EHE262153:EHP262155 ERA262153:ERL262155 FAW262153:FBH262155 FKS262153:FLD262155 FUO262153:FUZ262155 GEK262153:GEV262155 GOG262153:GOR262155 GYC262153:GYN262155 HHY262153:HIJ262155 HRU262153:HSF262155 IBQ262153:ICB262155 ILM262153:ILX262155 IVI262153:IVT262155 JFE262153:JFP262155 JPA262153:JPL262155 JYW262153:JZH262155 KIS262153:KJD262155 KSO262153:KSZ262155 LCK262153:LCV262155 LMG262153:LMR262155 LWC262153:LWN262155 MFY262153:MGJ262155 MPU262153:MQF262155 MZQ262153:NAB262155 NJM262153:NJX262155 NTI262153:NTT262155 ODE262153:ODP262155 ONA262153:ONL262155 OWW262153:OXH262155 PGS262153:PHD262155 PQO262153:PQZ262155 QAK262153:QAV262155 QKG262153:QKR262155 QUC262153:QUN262155 RDY262153:REJ262155 RNU262153:ROF262155 RXQ262153:RYB262155 SHM262153:SHX262155 SRI262153:SRT262155 TBE262153:TBP262155 TLA262153:TLL262155 TUW262153:TVH262155 UES262153:UFD262155 UOO262153:UOZ262155 UYK262153:UYV262155 VIG262153:VIR262155 VSC262153:VSN262155 WBY262153:WCJ262155 WLU262153:WMF262155 WVQ262153:WWB262155 I327689:T327691 JE327689:JP327691 TA327689:TL327691 ACW327689:ADH327691 AMS327689:AND327691 AWO327689:AWZ327691 BGK327689:BGV327691 BQG327689:BQR327691 CAC327689:CAN327691 CJY327689:CKJ327691 CTU327689:CUF327691 DDQ327689:DEB327691 DNM327689:DNX327691 DXI327689:DXT327691 EHE327689:EHP327691 ERA327689:ERL327691 FAW327689:FBH327691 FKS327689:FLD327691 FUO327689:FUZ327691 GEK327689:GEV327691 GOG327689:GOR327691 GYC327689:GYN327691 HHY327689:HIJ327691 HRU327689:HSF327691 IBQ327689:ICB327691 ILM327689:ILX327691 IVI327689:IVT327691 JFE327689:JFP327691 JPA327689:JPL327691 JYW327689:JZH327691 KIS327689:KJD327691 KSO327689:KSZ327691 LCK327689:LCV327691 LMG327689:LMR327691 LWC327689:LWN327691 MFY327689:MGJ327691 MPU327689:MQF327691 MZQ327689:NAB327691 NJM327689:NJX327691 NTI327689:NTT327691 ODE327689:ODP327691 ONA327689:ONL327691 OWW327689:OXH327691 PGS327689:PHD327691 PQO327689:PQZ327691 QAK327689:QAV327691 QKG327689:QKR327691 QUC327689:QUN327691 RDY327689:REJ327691 RNU327689:ROF327691 RXQ327689:RYB327691 SHM327689:SHX327691 SRI327689:SRT327691 TBE327689:TBP327691 TLA327689:TLL327691 TUW327689:TVH327691 UES327689:UFD327691 UOO327689:UOZ327691 UYK327689:UYV327691 VIG327689:VIR327691 VSC327689:VSN327691 WBY327689:WCJ327691 WLU327689:WMF327691 WVQ327689:WWB327691 I393225:T393227 JE393225:JP393227 TA393225:TL393227 ACW393225:ADH393227 AMS393225:AND393227 AWO393225:AWZ393227 BGK393225:BGV393227 BQG393225:BQR393227 CAC393225:CAN393227 CJY393225:CKJ393227 CTU393225:CUF393227 DDQ393225:DEB393227 DNM393225:DNX393227 DXI393225:DXT393227 EHE393225:EHP393227 ERA393225:ERL393227 FAW393225:FBH393227 FKS393225:FLD393227 FUO393225:FUZ393227 GEK393225:GEV393227 GOG393225:GOR393227 GYC393225:GYN393227 HHY393225:HIJ393227 HRU393225:HSF393227 IBQ393225:ICB393227 ILM393225:ILX393227 IVI393225:IVT393227 JFE393225:JFP393227 JPA393225:JPL393227 JYW393225:JZH393227 KIS393225:KJD393227 KSO393225:KSZ393227 LCK393225:LCV393227 LMG393225:LMR393227 LWC393225:LWN393227 MFY393225:MGJ393227 MPU393225:MQF393227 MZQ393225:NAB393227 NJM393225:NJX393227 NTI393225:NTT393227 ODE393225:ODP393227 ONA393225:ONL393227 OWW393225:OXH393227 PGS393225:PHD393227 PQO393225:PQZ393227 QAK393225:QAV393227 QKG393225:QKR393227 QUC393225:QUN393227 RDY393225:REJ393227 RNU393225:ROF393227 RXQ393225:RYB393227 SHM393225:SHX393227 SRI393225:SRT393227 TBE393225:TBP393227 TLA393225:TLL393227 TUW393225:TVH393227 UES393225:UFD393227 UOO393225:UOZ393227 UYK393225:UYV393227 VIG393225:VIR393227 VSC393225:VSN393227 WBY393225:WCJ393227 WLU393225:WMF393227 WVQ393225:WWB393227 I458761:T458763 JE458761:JP458763 TA458761:TL458763 ACW458761:ADH458763 AMS458761:AND458763 AWO458761:AWZ458763 BGK458761:BGV458763 BQG458761:BQR458763 CAC458761:CAN458763 CJY458761:CKJ458763 CTU458761:CUF458763 DDQ458761:DEB458763 DNM458761:DNX458763 DXI458761:DXT458763 EHE458761:EHP458763 ERA458761:ERL458763 FAW458761:FBH458763 FKS458761:FLD458763 FUO458761:FUZ458763 GEK458761:GEV458763 GOG458761:GOR458763 GYC458761:GYN458763 HHY458761:HIJ458763 HRU458761:HSF458763 IBQ458761:ICB458763 ILM458761:ILX458763 IVI458761:IVT458763 JFE458761:JFP458763 JPA458761:JPL458763 JYW458761:JZH458763 KIS458761:KJD458763 KSO458761:KSZ458763 LCK458761:LCV458763 LMG458761:LMR458763 LWC458761:LWN458763 MFY458761:MGJ458763 MPU458761:MQF458763 MZQ458761:NAB458763 NJM458761:NJX458763 NTI458761:NTT458763 ODE458761:ODP458763 ONA458761:ONL458763 OWW458761:OXH458763 PGS458761:PHD458763 PQO458761:PQZ458763 QAK458761:QAV458763 QKG458761:QKR458763 QUC458761:QUN458763 RDY458761:REJ458763 RNU458761:ROF458763 RXQ458761:RYB458763 SHM458761:SHX458763 SRI458761:SRT458763 TBE458761:TBP458763 TLA458761:TLL458763 TUW458761:TVH458763 UES458761:UFD458763 UOO458761:UOZ458763 UYK458761:UYV458763 VIG458761:VIR458763 VSC458761:VSN458763 WBY458761:WCJ458763 WLU458761:WMF458763 WVQ458761:WWB458763 I524297:T524299 JE524297:JP524299 TA524297:TL524299 ACW524297:ADH524299 AMS524297:AND524299 AWO524297:AWZ524299 BGK524297:BGV524299 BQG524297:BQR524299 CAC524297:CAN524299 CJY524297:CKJ524299 CTU524297:CUF524299 DDQ524297:DEB524299 DNM524297:DNX524299 DXI524297:DXT524299 EHE524297:EHP524299 ERA524297:ERL524299 FAW524297:FBH524299 FKS524297:FLD524299 FUO524297:FUZ524299 GEK524297:GEV524299 GOG524297:GOR524299 GYC524297:GYN524299 HHY524297:HIJ524299 HRU524297:HSF524299 IBQ524297:ICB524299 ILM524297:ILX524299 IVI524297:IVT524299 JFE524297:JFP524299 JPA524297:JPL524299 JYW524297:JZH524299 KIS524297:KJD524299 KSO524297:KSZ524299 LCK524297:LCV524299 LMG524297:LMR524299 LWC524297:LWN524299 MFY524297:MGJ524299 MPU524297:MQF524299 MZQ524297:NAB524299 NJM524297:NJX524299 NTI524297:NTT524299 ODE524297:ODP524299 ONA524297:ONL524299 OWW524297:OXH524299 PGS524297:PHD524299 PQO524297:PQZ524299 QAK524297:QAV524299 QKG524297:QKR524299 QUC524297:QUN524299 RDY524297:REJ524299 RNU524297:ROF524299 RXQ524297:RYB524299 SHM524297:SHX524299 SRI524297:SRT524299 TBE524297:TBP524299 TLA524297:TLL524299 TUW524297:TVH524299 UES524297:UFD524299 UOO524297:UOZ524299 UYK524297:UYV524299 VIG524297:VIR524299 VSC524297:VSN524299 WBY524297:WCJ524299 WLU524297:WMF524299 WVQ524297:WWB524299 I589833:T589835 JE589833:JP589835 TA589833:TL589835 ACW589833:ADH589835 AMS589833:AND589835 AWO589833:AWZ589835 BGK589833:BGV589835 BQG589833:BQR589835 CAC589833:CAN589835 CJY589833:CKJ589835 CTU589833:CUF589835 DDQ589833:DEB589835 DNM589833:DNX589835 DXI589833:DXT589835 EHE589833:EHP589835 ERA589833:ERL589835 FAW589833:FBH589835 FKS589833:FLD589835 FUO589833:FUZ589835 GEK589833:GEV589835 GOG589833:GOR589835 GYC589833:GYN589835 HHY589833:HIJ589835 HRU589833:HSF589835 IBQ589833:ICB589835 ILM589833:ILX589835 IVI589833:IVT589835 JFE589833:JFP589835 JPA589833:JPL589835 JYW589833:JZH589835 KIS589833:KJD589835 KSO589833:KSZ589835 LCK589833:LCV589835 LMG589833:LMR589835 LWC589833:LWN589835 MFY589833:MGJ589835 MPU589833:MQF589835 MZQ589833:NAB589835 NJM589833:NJX589835 NTI589833:NTT589835 ODE589833:ODP589835 ONA589833:ONL589835 OWW589833:OXH589835 PGS589833:PHD589835 PQO589833:PQZ589835 QAK589833:QAV589835 QKG589833:QKR589835 QUC589833:QUN589835 RDY589833:REJ589835 RNU589833:ROF589835 RXQ589833:RYB589835 SHM589833:SHX589835 SRI589833:SRT589835 TBE589833:TBP589835 TLA589833:TLL589835 TUW589833:TVH589835 UES589833:UFD589835 UOO589833:UOZ589835 UYK589833:UYV589835 VIG589833:VIR589835 VSC589833:VSN589835 WBY589833:WCJ589835 WLU589833:WMF589835 WVQ589833:WWB589835 I655369:T655371 JE655369:JP655371 TA655369:TL655371 ACW655369:ADH655371 AMS655369:AND655371 AWO655369:AWZ655371 BGK655369:BGV655371 BQG655369:BQR655371 CAC655369:CAN655371 CJY655369:CKJ655371 CTU655369:CUF655371 DDQ655369:DEB655371 DNM655369:DNX655371 DXI655369:DXT655371 EHE655369:EHP655371 ERA655369:ERL655371 FAW655369:FBH655371 FKS655369:FLD655371 FUO655369:FUZ655371 GEK655369:GEV655371 GOG655369:GOR655371 GYC655369:GYN655371 HHY655369:HIJ655371 HRU655369:HSF655371 IBQ655369:ICB655371 ILM655369:ILX655371 IVI655369:IVT655371 JFE655369:JFP655371 JPA655369:JPL655371 JYW655369:JZH655371 KIS655369:KJD655371 KSO655369:KSZ655371 LCK655369:LCV655371 LMG655369:LMR655371 LWC655369:LWN655371 MFY655369:MGJ655371 MPU655369:MQF655371 MZQ655369:NAB655371 NJM655369:NJX655371 NTI655369:NTT655371 ODE655369:ODP655371 ONA655369:ONL655371 OWW655369:OXH655371 PGS655369:PHD655371 PQO655369:PQZ655371 QAK655369:QAV655371 QKG655369:QKR655371 QUC655369:QUN655371 RDY655369:REJ655371 RNU655369:ROF655371 RXQ655369:RYB655371 SHM655369:SHX655371 SRI655369:SRT655371 TBE655369:TBP655371 TLA655369:TLL655371 TUW655369:TVH655371 UES655369:UFD655371 UOO655369:UOZ655371 UYK655369:UYV655371 VIG655369:VIR655371 VSC655369:VSN655371 WBY655369:WCJ655371 WLU655369:WMF655371 WVQ655369:WWB655371 I720905:T720907 JE720905:JP720907 TA720905:TL720907 ACW720905:ADH720907 AMS720905:AND720907 AWO720905:AWZ720907 BGK720905:BGV720907 BQG720905:BQR720907 CAC720905:CAN720907 CJY720905:CKJ720907 CTU720905:CUF720907 DDQ720905:DEB720907 DNM720905:DNX720907 DXI720905:DXT720907 EHE720905:EHP720907 ERA720905:ERL720907 FAW720905:FBH720907 FKS720905:FLD720907 FUO720905:FUZ720907 GEK720905:GEV720907 GOG720905:GOR720907 GYC720905:GYN720907 HHY720905:HIJ720907 HRU720905:HSF720907 IBQ720905:ICB720907 ILM720905:ILX720907 IVI720905:IVT720907 JFE720905:JFP720907 JPA720905:JPL720907 JYW720905:JZH720907 KIS720905:KJD720907 KSO720905:KSZ720907 LCK720905:LCV720907 LMG720905:LMR720907 LWC720905:LWN720907 MFY720905:MGJ720907 MPU720905:MQF720907 MZQ720905:NAB720907 NJM720905:NJX720907 NTI720905:NTT720907 ODE720905:ODP720907 ONA720905:ONL720907 OWW720905:OXH720907 PGS720905:PHD720907 PQO720905:PQZ720907 QAK720905:QAV720907 QKG720905:QKR720907 QUC720905:QUN720907 RDY720905:REJ720907 RNU720905:ROF720907 RXQ720905:RYB720907 SHM720905:SHX720907 SRI720905:SRT720907 TBE720905:TBP720907 TLA720905:TLL720907 TUW720905:TVH720907 UES720905:UFD720907 UOO720905:UOZ720907 UYK720905:UYV720907 VIG720905:VIR720907 VSC720905:VSN720907 WBY720905:WCJ720907 WLU720905:WMF720907 WVQ720905:WWB720907 I786441:T786443 JE786441:JP786443 TA786441:TL786443 ACW786441:ADH786443 AMS786441:AND786443 AWO786441:AWZ786443 BGK786441:BGV786443 BQG786441:BQR786443 CAC786441:CAN786443 CJY786441:CKJ786443 CTU786441:CUF786443 DDQ786441:DEB786443 DNM786441:DNX786443 DXI786441:DXT786443 EHE786441:EHP786443 ERA786441:ERL786443 FAW786441:FBH786443 FKS786441:FLD786443 FUO786441:FUZ786443 GEK786441:GEV786443 GOG786441:GOR786443 GYC786441:GYN786443 HHY786441:HIJ786443 HRU786441:HSF786443 IBQ786441:ICB786443 ILM786441:ILX786443 IVI786441:IVT786443 JFE786441:JFP786443 JPA786441:JPL786443 JYW786441:JZH786443 KIS786441:KJD786443 KSO786441:KSZ786443 LCK786441:LCV786443 LMG786441:LMR786443 LWC786441:LWN786443 MFY786441:MGJ786443 MPU786441:MQF786443 MZQ786441:NAB786443 NJM786441:NJX786443 NTI786441:NTT786443 ODE786441:ODP786443 ONA786441:ONL786443 OWW786441:OXH786443 PGS786441:PHD786443 PQO786441:PQZ786443 QAK786441:QAV786443 QKG786441:QKR786443 QUC786441:QUN786443 RDY786441:REJ786443 RNU786441:ROF786443 RXQ786441:RYB786443 SHM786441:SHX786443 SRI786441:SRT786443 TBE786441:TBP786443 TLA786441:TLL786443 TUW786441:TVH786443 UES786441:UFD786443 UOO786441:UOZ786443 UYK786441:UYV786443 VIG786441:VIR786443 VSC786441:VSN786443 WBY786441:WCJ786443 WLU786441:WMF786443 WVQ786441:WWB786443 I851977:T851979 JE851977:JP851979 TA851977:TL851979 ACW851977:ADH851979 AMS851977:AND851979 AWO851977:AWZ851979 BGK851977:BGV851979 BQG851977:BQR851979 CAC851977:CAN851979 CJY851977:CKJ851979 CTU851977:CUF851979 DDQ851977:DEB851979 DNM851977:DNX851979 DXI851977:DXT851979 EHE851977:EHP851979 ERA851977:ERL851979 FAW851977:FBH851979 FKS851977:FLD851979 FUO851977:FUZ851979 GEK851977:GEV851979 GOG851977:GOR851979 GYC851977:GYN851979 HHY851977:HIJ851979 HRU851977:HSF851979 IBQ851977:ICB851979 ILM851977:ILX851979 IVI851977:IVT851979 JFE851977:JFP851979 JPA851977:JPL851979 JYW851977:JZH851979 KIS851977:KJD851979 KSO851977:KSZ851979 LCK851977:LCV851979 LMG851977:LMR851979 LWC851977:LWN851979 MFY851977:MGJ851979 MPU851977:MQF851979 MZQ851977:NAB851979 NJM851977:NJX851979 NTI851977:NTT851979 ODE851977:ODP851979 ONA851977:ONL851979 OWW851977:OXH851979 PGS851977:PHD851979 PQO851977:PQZ851979 QAK851977:QAV851979 QKG851977:QKR851979 QUC851977:QUN851979 RDY851977:REJ851979 RNU851977:ROF851979 RXQ851977:RYB851979 SHM851977:SHX851979 SRI851977:SRT851979 TBE851977:TBP851979 TLA851977:TLL851979 TUW851977:TVH851979 UES851977:UFD851979 UOO851977:UOZ851979 UYK851977:UYV851979 VIG851977:VIR851979 VSC851977:VSN851979 WBY851977:WCJ851979 WLU851977:WMF851979 WVQ851977:WWB851979 I917513:T917515 JE917513:JP917515 TA917513:TL917515 ACW917513:ADH917515 AMS917513:AND917515 AWO917513:AWZ917515 BGK917513:BGV917515 BQG917513:BQR917515 CAC917513:CAN917515 CJY917513:CKJ917515 CTU917513:CUF917515 DDQ917513:DEB917515 DNM917513:DNX917515 DXI917513:DXT917515 EHE917513:EHP917515 ERA917513:ERL917515 FAW917513:FBH917515 FKS917513:FLD917515 FUO917513:FUZ917515 GEK917513:GEV917515 GOG917513:GOR917515 GYC917513:GYN917515 HHY917513:HIJ917515 HRU917513:HSF917515 IBQ917513:ICB917515 ILM917513:ILX917515 IVI917513:IVT917515 JFE917513:JFP917515 JPA917513:JPL917515 JYW917513:JZH917515 KIS917513:KJD917515 KSO917513:KSZ917515 LCK917513:LCV917515 LMG917513:LMR917515 LWC917513:LWN917515 MFY917513:MGJ917515 MPU917513:MQF917515 MZQ917513:NAB917515 NJM917513:NJX917515 NTI917513:NTT917515 ODE917513:ODP917515 ONA917513:ONL917515 OWW917513:OXH917515 PGS917513:PHD917515 PQO917513:PQZ917515 QAK917513:QAV917515 QKG917513:QKR917515 QUC917513:QUN917515 RDY917513:REJ917515 RNU917513:ROF917515 RXQ917513:RYB917515 SHM917513:SHX917515 SRI917513:SRT917515 TBE917513:TBP917515 TLA917513:TLL917515 TUW917513:TVH917515 UES917513:UFD917515 UOO917513:UOZ917515 UYK917513:UYV917515 VIG917513:VIR917515 VSC917513:VSN917515 WBY917513:WCJ917515 WLU917513:WMF917515 WVQ917513:WWB917515 I983049:T983051 JE983049:JP983051 TA983049:TL983051 ACW983049:ADH983051 AMS983049:AND983051 AWO983049:AWZ983051 BGK983049:BGV983051 BQG983049:BQR983051 CAC983049:CAN983051 CJY983049:CKJ983051 CTU983049:CUF983051 DDQ983049:DEB983051 DNM983049:DNX983051 DXI983049:DXT983051 EHE983049:EHP983051 ERA983049:ERL983051 FAW983049:FBH983051 FKS983049:FLD983051 FUO983049:FUZ983051 GEK983049:GEV983051 GOG983049:GOR983051 GYC983049:GYN983051 HHY983049:HIJ983051 HRU983049:HSF983051 IBQ983049:ICB983051 ILM983049:ILX983051 IVI983049:IVT983051 JFE983049:JFP983051 JPA983049:JPL983051 JYW983049:JZH983051 KIS983049:KJD983051 KSO983049:KSZ983051 LCK983049:LCV983051 LMG983049:LMR983051 LWC983049:LWN983051 MFY983049:MGJ983051 MPU983049:MQF983051 MZQ983049:NAB983051 NJM983049:NJX983051 NTI983049:NTT983051 ODE983049:ODP983051 ONA983049:ONL983051 OWW983049:OXH983051 PGS983049:PHD983051 PQO983049:PQZ983051 QAK983049:QAV983051 QKG983049:QKR983051 QUC983049:QUN983051 RDY983049:REJ983051 RNU983049:ROF983051 RXQ983049:RYB983051 SHM983049:SHX983051 SRI983049:SRT983051 TBE983049:TBP983051 TLA983049:TLL983051 TUW983049:TVH983051 UES983049:UFD983051 UOO983049:UOZ983051 UYK983049:UYV983051 VIG983049:VIR983051 VSC983049:VSN983051 WBY983049:WCJ983051 WLU983049:WMF983051 WVQ983049:WWB983051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3:T65543 JE65543:JP65543 TA65543:TL65543 ACW65543:ADH65543 AMS65543:AND65543 AWO65543:AWZ65543 BGK65543:BGV65543 BQG65543:BQR65543 CAC65543:CAN65543 CJY65543:CKJ65543 CTU65543:CUF65543 DDQ65543:DEB65543 DNM65543:DNX65543 DXI65543:DXT65543 EHE65543:EHP65543 ERA65543:ERL65543 FAW65543:FBH65543 FKS65543:FLD65543 FUO65543:FUZ65543 GEK65543:GEV65543 GOG65543:GOR65543 GYC65543:GYN65543 HHY65543:HIJ65543 HRU65543:HSF65543 IBQ65543:ICB65543 ILM65543:ILX65543 IVI65543:IVT65543 JFE65543:JFP65543 JPA65543:JPL65543 JYW65543:JZH65543 KIS65543:KJD65543 KSO65543:KSZ65543 LCK65543:LCV65543 LMG65543:LMR65543 LWC65543:LWN65543 MFY65543:MGJ65543 MPU65543:MQF65543 MZQ65543:NAB65543 NJM65543:NJX65543 NTI65543:NTT65543 ODE65543:ODP65543 ONA65543:ONL65543 OWW65543:OXH65543 PGS65543:PHD65543 PQO65543:PQZ65543 QAK65543:QAV65543 QKG65543:QKR65543 QUC65543:QUN65543 RDY65543:REJ65543 RNU65543:ROF65543 RXQ65543:RYB65543 SHM65543:SHX65543 SRI65543:SRT65543 TBE65543:TBP65543 TLA65543:TLL65543 TUW65543:TVH65543 UES65543:UFD65543 UOO65543:UOZ65543 UYK65543:UYV65543 VIG65543:VIR65543 VSC65543:VSN65543 WBY65543:WCJ65543 WLU65543:WMF65543 WVQ65543:WWB65543 I131079:T131079 JE131079:JP131079 TA131079:TL131079 ACW131079:ADH131079 AMS131079:AND131079 AWO131079:AWZ131079 BGK131079:BGV131079 BQG131079:BQR131079 CAC131079:CAN131079 CJY131079:CKJ131079 CTU131079:CUF131079 DDQ131079:DEB131079 DNM131079:DNX131079 DXI131079:DXT131079 EHE131079:EHP131079 ERA131079:ERL131079 FAW131079:FBH131079 FKS131079:FLD131079 FUO131079:FUZ131079 GEK131079:GEV131079 GOG131079:GOR131079 GYC131079:GYN131079 HHY131079:HIJ131079 HRU131079:HSF131079 IBQ131079:ICB131079 ILM131079:ILX131079 IVI131079:IVT131079 JFE131079:JFP131079 JPA131079:JPL131079 JYW131079:JZH131079 KIS131079:KJD131079 KSO131079:KSZ131079 LCK131079:LCV131079 LMG131079:LMR131079 LWC131079:LWN131079 MFY131079:MGJ131079 MPU131079:MQF131079 MZQ131079:NAB131079 NJM131079:NJX131079 NTI131079:NTT131079 ODE131079:ODP131079 ONA131079:ONL131079 OWW131079:OXH131079 PGS131079:PHD131079 PQO131079:PQZ131079 QAK131079:QAV131079 QKG131079:QKR131079 QUC131079:QUN131079 RDY131079:REJ131079 RNU131079:ROF131079 RXQ131079:RYB131079 SHM131079:SHX131079 SRI131079:SRT131079 TBE131079:TBP131079 TLA131079:TLL131079 TUW131079:TVH131079 UES131079:UFD131079 UOO131079:UOZ131079 UYK131079:UYV131079 VIG131079:VIR131079 VSC131079:VSN131079 WBY131079:WCJ131079 WLU131079:WMF131079 WVQ131079:WWB131079 I196615:T196615 JE196615:JP196615 TA196615:TL196615 ACW196615:ADH196615 AMS196615:AND196615 AWO196615:AWZ196615 BGK196615:BGV196615 BQG196615:BQR196615 CAC196615:CAN196615 CJY196615:CKJ196615 CTU196615:CUF196615 DDQ196615:DEB196615 DNM196615:DNX196615 DXI196615:DXT196615 EHE196615:EHP196615 ERA196615:ERL196615 FAW196615:FBH196615 FKS196615:FLD196615 FUO196615:FUZ196615 GEK196615:GEV196615 GOG196615:GOR196615 GYC196615:GYN196615 HHY196615:HIJ196615 HRU196615:HSF196615 IBQ196615:ICB196615 ILM196615:ILX196615 IVI196615:IVT196615 JFE196615:JFP196615 JPA196615:JPL196615 JYW196615:JZH196615 KIS196615:KJD196615 KSO196615:KSZ196615 LCK196615:LCV196615 LMG196615:LMR196615 LWC196615:LWN196615 MFY196615:MGJ196615 MPU196615:MQF196615 MZQ196615:NAB196615 NJM196615:NJX196615 NTI196615:NTT196615 ODE196615:ODP196615 ONA196615:ONL196615 OWW196615:OXH196615 PGS196615:PHD196615 PQO196615:PQZ196615 QAK196615:QAV196615 QKG196615:QKR196615 QUC196615:QUN196615 RDY196615:REJ196615 RNU196615:ROF196615 RXQ196615:RYB196615 SHM196615:SHX196615 SRI196615:SRT196615 TBE196615:TBP196615 TLA196615:TLL196615 TUW196615:TVH196615 UES196615:UFD196615 UOO196615:UOZ196615 UYK196615:UYV196615 VIG196615:VIR196615 VSC196615:VSN196615 WBY196615:WCJ196615 WLU196615:WMF196615 WVQ196615:WWB196615 I262151:T262151 JE262151:JP262151 TA262151:TL262151 ACW262151:ADH262151 AMS262151:AND262151 AWO262151:AWZ262151 BGK262151:BGV262151 BQG262151:BQR262151 CAC262151:CAN262151 CJY262151:CKJ262151 CTU262151:CUF262151 DDQ262151:DEB262151 DNM262151:DNX262151 DXI262151:DXT262151 EHE262151:EHP262151 ERA262151:ERL262151 FAW262151:FBH262151 FKS262151:FLD262151 FUO262151:FUZ262151 GEK262151:GEV262151 GOG262151:GOR262151 GYC262151:GYN262151 HHY262151:HIJ262151 HRU262151:HSF262151 IBQ262151:ICB262151 ILM262151:ILX262151 IVI262151:IVT262151 JFE262151:JFP262151 JPA262151:JPL262151 JYW262151:JZH262151 KIS262151:KJD262151 KSO262151:KSZ262151 LCK262151:LCV262151 LMG262151:LMR262151 LWC262151:LWN262151 MFY262151:MGJ262151 MPU262151:MQF262151 MZQ262151:NAB262151 NJM262151:NJX262151 NTI262151:NTT262151 ODE262151:ODP262151 ONA262151:ONL262151 OWW262151:OXH262151 PGS262151:PHD262151 PQO262151:PQZ262151 QAK262151:QAV262151 QKG262151:QKR262151 QUC262151:QUN262151 RDY262151:REJ262151 RNU262151:ROF262151 RXQ262151:RYB262151 SHM262151:SHX262151 SRI262151:SRT262151 TBE262151:TBP262151 TLA262151:TLL262151 TUW262151:TVH262151 UES262151:UFD262151 UOO262151:UOZ262151 UYK262151:UYV262151 VIG262151:VIR262151 VSC262151:VSN262151 WBY262151:WCJ262151 WLU262151:WMF262151 WVQ262151:WWB262151 I327687:T327687 JE327687:JP327687 TA327687:TL327687 ACW327687:ADH327687 AMS327687:AND327687 AWO327687:AWZ327687 BGK327687:BGV327687 BQG327687:BQR327687 CAC327687:CAN327687 CJY327687:CKJ327687 CTU327687:CUF327687 DDQ327687:DEB327687 DNM327687:DNX327687 DXI327687:DXT327687 EHE327687:EHP327687 ERA327687:ERL327687 FAW327687:FBH327687 FKS327687:FLD327687 FUO327687:FUZ327687 GEK327687:GEV327687 GOG327687:GOR327687 GYC327687:GYN327687 HHY327687:HIJ327687 HRU327687:HSF327687 IBQ327687:ICB327687 ILM327687:ILX327687 IVI327687:IVT327687 JFE327687:JFP327687 JPA327687:JPL327687 JYW327687:JZH327687 KIS327687:KJD327687 KSO327687:KSZ327687 LCK327687:LCV327687 LMG327687:LMR327687 LWC327687:LWN327687 MFY327687:MGJ327687 MPU327687:MQF327687 MZQ327687:NAB327687 NJM327687:NJX327687 NTI327687:NTT327687 ODE327687:ODP327687 ONA327687:ONL327687 OWW327687:OXH327687 PGS327687:PHD327687 PQO327687:PQZ327687 QAK327687:QAV327687 QKG327687:QKR327687 QUC327687:QUN327687 RDY327687:REJ327687 RNU327687:ROF327687 RXQ327687:RYB327687 SHM327687:SHX327687 SRI327687:SRT327687 TBE327687:TBP327687 TLA327687:TLL327687 TUW327687:TVH327687 UES327687:UFD327687 UOO327687:UOZ327687 UYK327687:UYV327687 VIG327687:VIR327687 VSC327687:VSN327687 WBY327687:WCJ327687 WLU327687:WMF327687 WVQ327687:WWB327687 I393223:T393223 JE393223:JP393223 TA393223:TL393223 ACW393223:ADH393223 AMS393223:AND393223 AWO393223:AWZ393223 BGK393223:BGV393223 BQG393223:BQR393223 CAC393223:CAN393223 CJY393223:CKJ393223 CTU393223:CUF393223 DDQ393223:DEB393223 DNM393223:DNX393223 DXI393223:DXT393223 EHE393223:EHP393223 ERA393223:ERL393223 FAW393223:FBH393223 FKS393223:FLD393223 FUO393223:FUZ393223 GEK393223:GEV393223 GOG393223:GOR393223 GYC393223:GYN393223 HHY393223:HIJ393223 HRU393223:HSF393223 IBQ393223:ICB393223 ILM393223:ILX393223 IVI393223:IVT393223 JFE393223:JFP393223 JPA393223:JPL393223 JYW393223:JZH393223 KIS393223:KJD393223 KSO393223:KSZ393223 LCK393223:LCV393223 LMG393223:LMR393223 LWC393223:LWN393223 MFY393223:MGJ393223 MPU393223:MQF393223 MZQ393223:NAB393223 NJM393223:NJX393223 NTI393223:NTT393223 ODE393223:ODP393223 ONA393223:ONL393223 OWW393223:OXH393223 PGS393223:PHD393223 PQO393223:PQZ393223 QAK393223:QAV393223 QKG393223:QKR393223 QUC393223:QUN393223 RDY393223:REJ393223 RNU393223:ROF393223 RXQ393223:RYB393223 SHM393223:SHX393223 SRI393223:SRT393223 TBE393223:TBP393223 TLA393223:TLL393223 TUW393223:TVH393223 UES393223:UFD393223 UOO393223:UOZ393223 UYK393223:UYV393223 VIG393223:VIR393223 VSC393223:VSN393223 WBY393223:WCJ393223 WLU393223:WMF393223 WVQ393223:WWB393223 I458759:T458759 JE458759:JP458759 TA458759:TL458759 ACW458759:ADH458759 AMS458759:AND458759 AWO458759:AWZ458759 BGK458759:BGV458759 BQG458759:BQR458759 CAC458759:CAN458759 CJY458759:CKJ458759 CTU458759:CUF458759 DDQ458759:DEB458759 DNM458759:DNX458759 DXI458759:DXT458759 EHE458759:EHP458759 ERA458759:ERL458759 FAW458759:FBH458759 FKS458759:FLD458759 FUO458759:FUZ458759 GEK458759:GEV458759 GOG458759:GOR458759 GYC458759:GYN458759 HHY458759:HIJ458759 HRU458759:HSF458759 IBQ458759:ICB458759 ILM458759:ILX458759 IVI458759:IVT458759 JFE458759:JFP458759 JPA458759:JPL458759 JYW458759:JZH458759 KIS458759:KJD458759 KSO458759:KSZ458759 LCK458759:LCV458759 LMG458759:LMR458759 LWC458759:LWN458759 MFY458759:MGJ458759 MPU458759:MQF458759 MZQ458759:NAB458759 NJM458759:NJX458759 NTI458759:NTT458759 ODE458759:ODP458759 ONA458759:ONL458759 OWW458759:OXH458759 PGS458759:PHD458759 PQO458759:PQZ458759 QAK458759:QAV458759 QKG458759:QKR458759 QUC458759:QUN458759 RDY458759:REJ458759 RNU458759:ROF458759 RXQ458759:RYB458759 SHM458759:SHX458759 SRI458759:SRT458759 TBE458759:TBP458759 TLA458759:TLL458759 TUW458759:TVH458759 UES458759:UFD458759 UOO458759:UOZ458759 UYK458759:UYV458759 VIG458759:VIR458759 VSC458759:VSN458759 WBY458759:WCJ458759 WLU458759:WMF458759 WVQ458759:WWB458759 I524295:T524295 JE524295:JP524295 TA524295:TL524295 ACW524295:ADH524295 AMS524295:AND524295 AWO524295:AWZ524295 BGK524295:BGV524295 BQG524295:BQR524295 CAC524295:CAN524295 CJY524295:CKJ524295 CTU524295:CUF524295 DDQ524295:DEB524295 DNM524295:DNX524295 DXI524295:DXT524295 EHE524295:EHP524295 ERA524295:ERL524295 FAW524295:FBH524295 FKS524295:FLD524295 FUO524295:FUZ524295 GEK524295:GEV524295 GOG524295:GOR524295 GYC524295:GYN524295 HHY524295:HIJ524295 HRU524295:HSF524295 IBQ524295:ICB524295 ILM524295:ILX524295 IVI524295:IVT524295 JFE524295:JFP524295 JPA524295:JPL524295 JYW524295:JZH524295 KIS524295:KJD524295 KSO524295:KSZ524295 LCK524295:LCV524295 LMG524295:LMR524295 LWC524295:LWN524295 MFY524295:MGJ524295 MPU524295:MQF524295 MZQ524295:NAB524295 NJM524295:NJX524295 NTI524295:NTT524295 ODE524295:ODP524295 ONA524295:ONL524295 OWW524295:OXH524295 PGS524295:PHD524295 PQO524295:PQZ524295 QAK524295:QAV524295 QKG524295:QKR524295 QUC524295:QUN524295 RDY524295:REJ524295 RNU524295:ROF524295 RXQ524295:RYB524295 SHM524295:SHX524295 SRI524295:SRT524295 TBE524295:TBP524295 TLA524295:TLL524295 TUW524295:TVH524295 UES524295:UFD524295 UOO524295:UOZ524295 UYK524295:UYV524295 VIG524295:VIR524295 VSC524295:VSN524295 WBY524295:WCJ524295 WLU524295:WMF524295 WVQ524295:WWB524295 I589831:T589831 JE589831:JP589831 TA589831:TL589831 ACW589831:ADH589831 AMS589831:AND589831 AWO589831:AWZ589831 BGK589831:BGV589831 BQG589831:BQR589831 CAC589831:CAN589831 CJY589831:CKJ589831 CTU589831:CUF589831 DDQ589831:DEB589831 DNM589831:DNX589831 DXI589831:DXT589831 EHE589831:EHP589831 ERA589831:ERL589831 FAW589831:FBH589831 FKS589831:FLD589831 FUO589831:FUZ589831 GEK589831:GEV589831 GOG589831:GOR589831 GYC589831:GYN589831 HHY589831:HIJ589831 HRU589831:HSF589831 IBQ589831:ICB589831 ILM589831:ILX589831 IVI589831:IVT589831 JFE589831:JFP589831 JPA589831:JPL589831 JYW589831:JZH589831 KIS589831:KJD589831 KSO589831:KSZ589831 LCK589831:LCV589831 LMG589831:LMR589831 LWC589831:LWN589831 MFY589831:MGJ589831 MPU589831:MQF589831 MZQ589831:NAB589831 NJM589831:NJX589831 NTI589831:NTT589831 ODE589831:ODP589831 ONA589831:ONL589831 OWW589831:OXH589831 PGS589831:PHD589831 PQO589831:PQZ589831 QAK589831:QAV589831 QKG589831:QKR589831 QUC589831:QUN589831 RDY589831:REJ589831 RNU589831:ROF589831 RXQ589831:RYB589831 SHM589831:SHX589831 SRI589831:SRT589831 TBE589831:TBP589831 TLA589831:TLL589831 TUW589831:TVH589831 UES589831:UFD589831 UOO589831:UOZ589831 UYK589831:UYV589831 VIG589831:VIR589831 VSC589831:VSN589831 WBY589831:WCJ589831 WLU589831:WMF589831 WVQ589831:WWB589831 I655367:T655367 JE655367:JP655367 TA655367:TL655367 ACW655367:ADH655367 AMS655367:AND655367 AWO655367:AWZ655367 BGK655367:BGV655367 BQG655367:BQR655367 CAC655367:CAN655367 CJY655367:CKJ655367 CTU655367:CUF655367 DDQ655367:DEB655367 DNM655367:DNX655367 DXI655367:DXT655367 EHE655367:EHP655367 ERA655367:ERL655367 FAW655367:FBH655367 FKS655367:FLD655367 FUO655367:FUZ655367 GEK655367:GEV655367 GOG655367:GOR655367 GYC655367:GYN655367 HHY655367:HIJ655367 HRU655367:HSF655367 IBQ655367:ICB655367 ILM655367:ILX655367 IVI655367:IVT655367 JFE655367:JFP655367 JPA655367:JPL655367 JYW655367:JZH655367 KIS655367:KJD655367 KSO655367:KSZ655367 LCK655367:LCV655367 LMG655367:LMR655367 LWC655367:LWN655367 MFY655367:MGJ655367 MPU655367:MQF655367 MZQ655367:NAB655367 NJM655367:NJX655367 NTI655367:NTT655367 ODE655367:ODP655367 ONA655367:ONL655367 OWW655367:OXH655367 PGS655367:PHD655367 PQO655367:PQZ655367 QAK655367:QAV655367 QKG655367:QKR655367 QUC655367:QUN655367 RDY655367:REJ655367 RNU655367:ROF655367 RXQ655367:RYB655367 SHM655367:SHX655367 SRI655367:SRT655367 TBE655367:TBP655367 TLA655367:TLL655367 TUW655367:TVH655367 UES655367:UFD655367 UOO655367:UOZ655367 UYK655367:UYV655367 VIG655367:VIR655367 VSC655367:VSN655367 WBY655367:WCJ655367 WLU655367:WMF655367 WVQ655367:WWB655367 I720903:T720903 JE720903:JP720903 TA720903:TL720903 ACW720903:ADH720903 AMS720903:AND720903 AWO720903:AWZ720903 BGK720903:BGV720903 BQG720903:BQR720903 CAC720903:CAN720903 CJY720903:CKJ720903 CTU720903:CUF720903 DDQ720903:DEB720903 DNM720903:DNX720903 DXI720903:DXT720903 EHE720903:EHP720903 ERA720903:ERL720903 FAW720903:FBH720903 FKS720903:FLD720903 FUO720903:FUZ720903 GEK720903:GEV720903 GOG720903:GOR720903 GYC720903:GYN720903 HHY720903:HIJ720903 HRU720903:HSF720903 IBQ720903:ICB720903 ILM720903:ILX720903 IVI720903:IVT720903 JFE720903:JFP720903 JPA720903:JPL720903 JYW720903:JZH720903 KIS720903:KJD720903 KSO720903:KSZ720903 LCK720903:LCV720903 LMG720903:LMR720903 LWC720903:LWN720903 MFY720903:MGJ720903 MPU720903:MQF720903 MZQ720903:NAB720903 NJM720903:NJX720903 NTI720903:NTT720903 ODE720903:ODP720903 ONA720903:ONL720903 OWW720903:OXH720903 PGS720903:PHD720903 PQO720903:PQZ720903 QAK720903:QAV720903 QKG720903:QKR720903 QUC720903:QUN720903 RDY720903:REJ720903 RNU720903:ROF720903 RXQ720903:RYB720903 SHM720903:SHX720903 SRI720903:SRT720903 TBE720903:TBP720903 TLA720903:TLL720903 TUW720903:TVH720903 UES720903:UFD720903 UOO720903:UOZ720903 UYK720903:UYV720903 VIG720903:VIR720903 VSC720903:VSN720903 WBY720903:WCJ720903 WLU720903:WMF720903 WVQ720903:WWB720903 I786439:T786439 JE786439:JP786439 TA786439:TL786439 ACW786439:ADH786439 AMS786439:AND786439 AWO786439:AWZ786439 BGK786439:BGV786439 BQG786439:BQR786439 CAC786439:CAN786439 CJY786439:CKJ786439 CTU786439:CUF786439 DDQ786439:DEB786439 DNM786439:DNX786439 DXI786439:DXT786439 EHE786439:EHP786439 ERA786439:ERL786439 FAW786439:FBH786439 FKS786439:FLD786439 FUO786439:FUZ786439 GEK786439:GEV786439 GOG786439:GOR786439 GYC786439:GYN786439 HHY786439:HIJ786439 HRU786439:HSF786439 IBQ786439:ICB786439 ILM786439:ILX786439 IVI786439:IVT786439 JFE786439:JFP786439 JPA786439:JPL786439 JYW786439:JZH786439 KIS786439:KJD786439 KSO786439:KSZ786439 LCK786439:LCV786439 LMG786439:LMR786439 LWC786439:LWN786439 MFY786439:MGJ786439 MPU786439:MQF786439 MZQ786439:NAB786439 NJM786439:NJX786439 NTI786439:NTT786439 ODE786439:ODP786439 ONA786439:ONL786439 OWW786439:OXH786439 PGS786439:PHD786439 PQO786439:PQZ786439 QAK786439:QAV786439 QKG786439:QKR786439 QUC786439:QUN786439 RDY786439:REJ786439 RNU786439:ROF786439 RXQ786439:RYB786439 SHM786439:SHX786439 SRI786439:SRT786439 TBE786439:TBP786439 TLA786439:TLL786439 TUW786439:TVH786439 UES786439:UFD786439 UOO786439:UOZ786439 UYK786439:UYV786439 VIG786439:VIR786439 VSC786439:VSN786439 WBY786439:WCJ786439 WLU786439:WMF786439 WVQ786439:WWB786439 I851975:T851975 JE851975:JP851975 TA851975:TL851975 ACW851975:ADH851975 AMS851975:AND851975 AWO851975:AWZ851975 BGK851975:BGV851975 BQG851975:BQR851975 CAC851975:CAN851975 CJY851975:CKJ851975 CTU851975:CUF851975 DDQ851975:DEB851975 DNM851975:DNX851975 DXI851975:DXT851975 EHE851975:EHP851975 ERA851975:ERL851975 FAW851975:FBH851975 FKS851975:FLD851975 FUO851975:FUZ851975 GEK851975:GEV851975 GOG851975:GOR851975 GYC851975:GYN851975 HHY851975:HIJ851975 HRU851975:HSF851975 IBQ851975:ICB851975 ILM851975:ILX851975 IVI851975:IVT851975 JFE851975:JFP851975 JPA851975:JPL851975 JYW851975:JZH851975 KIS851975:KJD851975 KSO851975:KSZ851975 LCK851975:LCV851975 LMG851975:LMR851975 LWC851975:LWN851975 MFY851975:MGJ851975 MPU851975:MQF851975 MZQ851975:NAB851975 NJM851975:NJX851975 NTI851975:NTT851975 ODE851975:ODP851975 ONA851975:ONL851975 OWW851975:OXH851975 PGS851975:PHD851975 PQO851975:PQZ851975 QAK851975:QAV851975 QKG851975:QKR851975 QUC851975:QUN851975 RDY851975:REJ851975 RNU851975:ROF851975 RXQ851975:RYB851975 SHM851975:SHX851975 SRI851975:SRT851975 TBE851975:TBP851975 TLA851975:TLL851975 TUW851975:TVH851975 UES851975:UFD851975 UOO851975:UOZ851975 UYK851975:UYV851975 VIG851975:VIR851975 VSC851975:VSN851975 WBY851975:WCJ851975 WLU851975:WMF851975 WVQ851975:WWB851975 I917511:T917511 JE917511:JP917511 TA917511:TL917511 ACW917511:ADH917511 AMS917511:AND917511 AWO917511:AWZ917511 BGK917511:BGV917511 BQG917511:BQR917511 CAC917511:CAN917511 CJY917511:CKJ917511 CTU917511:CUF917511 DDQ917511:DEB917511 DNM917511:DNX917511 DXI917511:DXT917511 EHE917511:EHP917511 ERA917511:ERL917511 FAW917511:FBH917511 FKS917511:FLD917511 FUO917511:FUZ917511 GEK917511:GEV917511 GOG917511:GOR917511 GYC917511:GYN917511 HHY917511:HIJ917511 HRU917511:HSF917511 IBQ917511:ICB917511 ILM917511:ILX917511 IVI917511:IVT917511 JFE917511:JFP917511 JPA917511:JPL917511 JYW917511:JZH917511 KIS917511:KJD917511 KSO917511:KSZ917511 LCK917511:LCV917511 LMG917511:LMR917511 LWC917511:LWN917511 MFY917511:MGJ917511 MPU917511:MQF917511 MZQ917511:NAB917511 NJM917511:NJX917511 NTI917511:NTT917511 ODE917511:ODP917511 ONA917511:ONL917511 OWW917511:OXH917511 PGS917511:PHD917511 PQO917511:PQZ917511 QAK917511:QAV917511 QKG917511:QKR917511 QUC917511:QUN917511 RDY917511:REJ917511 RNU917511:ROF917511 RXQ917511:RYB917511 SHM917511:SHX917511 SRI917511:SRT917511 TBE917511:TBP917511 TLA917511:TLL917511 TUW917511:TVH917511 UES917511:UFD917511 UOO917511:UOZ917511 UYK917511:UYV917511 VIG917511:VIR917511 VSC917511:VSN917511 WBY917511:WCJ917511 WLU917511:WMF917511 WVQ917511:WWB917511 I983047:T983047 JE983047:JP983047 TA983047:TL983047 ACW983047:ADH983047 AMS983047:AND983047 AWO983047:AWZ983047 BGK983047:BGV983047 BQG983047:BQR983047 CAC983047:CAN983047 CJY983047:CKJ983047 CTU983047:CUF983047 DDQ983047:DEB983047 DNM983047:DNX983047 DXI983047:DXT983047 EHE983047:EHP983047 ERA983047:ERL983047 FAW983047:FBH983047 FKS983047:FLD983047 FUO983047:FUZ983047 GEK983047:GEV983047 GOG983047:GOR983047 GYC983047:GYN983047 HHY983047:HIJ983047 HRU983047:HSF983047 IBQ983047:ICB983047 ILM983047:ILX983047 IVI983047:IVT983047 JFE983047:JFP983047 JPA983047:JPL983047 JYW983047:JZH983047 KIS983047:KJD983047 KSO983047:KSZ983047 LCK983047:LCV983047 LMG983047:LMR983047 LWC983047:LWN983047 MFY983047:MGJ983047 MPU983047:MQF983047 MZQ983047:NAB983047 NJM983047:NJX983047 NTI983047:NTT983047 ODE983047:ODP983047 ONA983047:ONL983047 OWW983047:OXH983047 PGS983047:PHD983047 PQO983047:PQZ983047 QAK983047:QAV983047 QKG983047:QKR983047 QUC983047:QUN983047 RDY983047:REJ983047 RNU983047:ROF983047 RXQ983047:RYB983047 SHM983047:SHX983047 SRI983047:SRT983047 TBE983047:TBP983047 TLA983047:TLL983047 TUW983047:TVH983047 UES983047:UFD983047 UOO983047:UOZ983047 UYK983047:UYV983047 VIG983047:VIR983047 VSC983047:VSN983047 WBY983047:WCJ983047 WLU983047:WMF983047 WVQ983047:WWB983047" xr:uid="{D77B3BE5-A35C-4799-B1DA-A43AD6CCA58B}"/>
  </dataValidations>
  <pageMargins left="0.31496062992125984" right="0.31496062992125984" top="0.94488188976377963" bottom="0.74803149606299213" header="0.31496062992125984" footer="0.31496062992125984"/>
  <pageSetup paperSize="9" scale="56" orientation="landscape" cellComments="asDisplayed" horizontalDpi="300" verticalDpi="300" r:id="rId1"/>
  <headerFooter>
    <oddHeader>&amp;C
&amp;"BIZ UDPゴシック,標準"&amp;12&amp;A</oddHeader>
    <oddFooter>&amp;R&amp;Z&amp;F</oddFoot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9"/>
  <sheetViews>
    <sheetView zoomScale="130" zoomScaleNormal="130" workbookViewId="0">
      <selection sqref="A1:P9"/>
    </sheetView>
  </sheetViews>
  <sheetFormatPr defaultRowHeight="13.5" x14ac:dyDescent="0.15"/>
  <cols>
    <col min="1" max="1" width="17.625" customWidth="1"/>
    <col min="2" max="13" width="9.25" bestFit="1" customWidth="1"/>
    <col min="14" max="14" width="14.625" customWidth="1"/>
    <col min="15" max="15" width="6.5" bestFit="1" customWidth="1"/>
    <col min="16" max="16" width="11.625" bestFit="1" customWidth="1"/>
  </cols>
  <sheetData>
    <row r="1" spans="1:16" s="4" customFormat="1" ht="24.95" customHeight="1" x14ac:dyDescent="0.15">
      <c r="A1" s="5" t="s">
        <v>30</v>
      </c>
      <c r="B1" s="6" t="s">
        <v>14</v>
      </c>
      <c r="C1" s="6" t="s">
        <v>15</v>
      </c>
      <c r="D1" s="6" t="s">
        <v>16</v>
      </c>
      <c r="E1" s="6" t="s">
        <v>17</v>
      </c>
      <c r="F1" s="6" t="s">
        <v>18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23</v>
      </c>
      <c r="L1" s="6" t="s">
        <v>24</v>
      </c>
      <c r="M1" s="6" t="s">
        <v>25</v>
      </c>
      <c r="N1" s="6" t="s">
        <v>29</v>
      </c>
      <c r="O1" s="6" t="s">
        <v>34</v>
      </c>
      <c r="P1" s="7" t="s">
        <v>33</v>
      </c>
    </row>
    <row r="2" spans="1:16" s="4" customFormat="1" ht="24.95" customHeight="1" x14ac:dyDescent="0.15">
      <c r="A2" s="8" t="s">
        <v>31</v>
      </c>
      <c r="B2" s="9">
        <v>95818</v>
      </c>
      <c r="C2" s="9">
        <v>54258</v>
      </c>
      <c r="D2" s="9">
        <v>48784</v>
      </c>
      <c r="E2" s="9">
        <v>64812</v>
      </c>
      <c r="F2" s="9">
        <v>80649</v>
      </c>
      <c r="G2" s="9">
        <v>60928</v>
      </c>
      <c r="H2" s="9">
        <v>70419</v>
      </c>
      <c r="I2" s="9">
        <v>115149</v>
      </c>
      <c r="J2" s="9">
        <v>161049</v>
      </c>
      <c r="K2" s="9">
        <v>179098</v>
      </c>
      <c r="L2" s="9">
        <v>162379</v>
      </c>
      <c r="M2" s="9">
        <v>127175</v>
      </c>
      <c r="N2" s="10">
        <f>AVERAGE(B2:M2)</f>
        <v>101709.83333333333</v>
      </c>
      <c r="O2" s="10"/>
      <c r="P2" s="11"/>
    </row>
    <row r="3" spans="1:16" s="4" customFormat="1" ht="24.95" customHeight="1" x14ac:dyDescent="0.15">
      <c r="A3" s="8" t="s">
        <v>27</v>
      </c>
      <c r="B3" s="9">
        <f>B2-B5</f>
        <v>77817</v>
      </c>
      <c r="C3" s="9">
        <f t="shared" ref="C3:M3" si="0">C2-C5</f>
        <v>42736</v>
      </c>
      <c r="D3" s="9">
        <f t="shared" si="0"/>
        <v>39627</v>
      </c>
      <c r="E3" s="9">
        <f t="shared" si="0"/>
        <v>52518</v>
      </c>
      <c r="F3" s="9">
        <f t="shared" si="0"/>
        <v>65696</v>
      </c>
      <c r="G3" s="9">
        <f t="shared" si="0"/>
        <v>50415</v>
      </c>
      <c r="H3" s="9">
        <f t="shared" si="0"/>
        <v>56745</v>
      </c>
      <c r="I3" s="9">
        <f t="shared" si="0"/>
        <v>92172</v>
      </c>
      <c r="J3" s="9">
        <f t="shared" si="0"/>
        <v>129256</v>
      </c>
      <c r="K3" s="9">
        <f t="shared" si="0"/>
        <v>141902</v>
      </c>
      <c r="L3" s="9">
        <f t="shared" si="0"/>
        <v>129423</v>
      </c>
      <c r="M3" s="9">
        <f t="shared" si="0"/>
        <v>102337</v>
      </c>
      <c r="N3" s="10">
        <f t="shared" ref="N3:N6" si="1">AVERAGE(B3:M3)</f>
        <v>81720.333333333328</v>
      </c>
      <c r="O3" s="10"/>
      <c r="P3" s="12">
        <f>N9*O4</f>
        <v>21439769.600000001</v>
      </c>
    </row>
    <row r="4" spans="1:16" s="4" customFormat="1" ht="24.95" customHeight="1" x14ac:dyDescent="0.15">
      <c r="A4" s="8" t="s">
        <v>28</v>
      </c>
      <c r="B4" s="13">
        <f>B3/B2</f>
        <v>0.81213341960800689</v>
      </c>
      <c r="C4" s="13">
        <f t="shared" ref="C4:M4" si="2">C3/C2</f>
        <v>0.78764421836411225</v>
      </c>
      <c r="D4" s="13">
        <f t="shared" si="2"/>
        <v>0.81229501475893739</v>
      </c>
      <c r="E4" s="13">
        <f t="shared" si="2"/>
        <v>0.81031290501758935</v>
      </c>
      <c r="F4" s="13">
        <f t="shared" si="2"/>
        <v>0.81459162543862917</v>
      </c>
      <c r="G4" s="13">
        <f t="shared" si="2"/>
        <v>0.82745207457983194</v>
      </c>
      <c r="H4" s="13">
        <f t="shared" si="2"/>
        <v>0.80581945213649731</v>
      </c>
      <c r="I4" s="13">
        <f t="shared" si="2"/>
        <v>0.80045853633118824</v>
      </c>
      <c r="J4" s="13">
        <f t="shared" si="2"/>
        <v>0.80258803221379826</v>
      </c>
      <c r="K4" s="13">
        <f t="shared" si="2"/>
        <v>0.79231482205273096</v>
      </c>
      <c r="L4" s="13">
        <f t="shared" si="2"/>
        <v>0.79704272104151397</v>
      </c>
      <c r="M4" s="13">
        <f t="shared" si="2"/>
        <v>0.80469431885197562</v>
      </c>
      <c r="N4" s="14">
        <f t="shared" si="1"/>
        <v>0.80561226169956768</v>
      </c>
      <c r="O4" s="14">
        <v>0.8</v>
      </c>
      <c r="P4" s="12"/>
    </row>
    <row r="5" spans="1:16" s="4" customFormat="1" ht="24.95" customHeight="1" x14ac:dyDescent="0.15">
      <c r="A5" s="8" t="s">
        <v>26</v>
      </c>
      <c r="B5" s="9">
        <v>18001</v>
      </c>
      <c r="C5" s="9">
        <v>11522</v>
      </c>
      <c r="D5" s="9">
        <v>9157</v>
      </c>
      <c r="E5" s="9">
        <v>12294</v>
      </c>
      <c r="F5" s="9">
        <v>14953</v>
      </c>
      <c r="G5" s="9">
        <v>10513</v>
      </c>
      <c r="H5" s="9">
        <v>13674</v>
      </c>
      <c r="I5" s="9">
        <v>22977</v>
      </c>
      <c r="J5" s="9">
        <v>31793</v>
      </c>
      <c r="K5" s="9">
        <v>37196</v>
      </c>
      <c r="L5" s="9">
        <v>32956</v>
      </c>
      <c r="M5" s="9">
        <v>24838</v>
      </c>
      <c r="N5" s="10">
        <f t="shared" si="1"/>
        <v>19989.5</v>
      </c>
      <c r="O5" s="10"/>
      <c r="P5" s="12"/>
    </row>
    <row r="6" spans="1:16" ht="24.95" customHeight="1" x14ac:dyDescent="0.15">
      <c r="A6" s="8" t="s">
        <v>28</v>
      </c>
      <c r="B6" s="15">
        <f>B5/B2</f>
        <v>0.18786658039199317</v>
      </c>
      <c r="C6" s="15">
        <f t="shared" ref="C6:M6" si="3">C5/C2</f>
        <v>0.21235578163588781</v>
      </c>
      <c r="D6" s="15">
        <f t="shared" si="3"/>
        <v>0.18770498524106263</v>
      </c>
      <c r="E6" s="15">
        <f t="shared" si="3"/>
        <v>0.18968709498241065</v>
      </c>
      <c r="F6" s="15">
        <f t="shared" si="3"/>
        <v>0.18540837456137088</v>
      </c>
      <c r="G6" s="15">
        <f t="shared" si="3"/>
        <v>0.17254792542016806</v>
      </c>
      <c r="H6" s="15">
        <f t="shared" si="3"/>
        <v>0.19418054786350275</v>
      </c>
      <c r="I6" s="15">
        <f t="shared" si="3"/>
        <v>0.1995414636688117</v>
      </c>
      <c r="J6" s="15">
        <f t="shared" si="3"/>
        <v>0.19741196778620171</v>
      </c>
      <c r="K6" s="15">
        <f t="shared" si="3"/>
        <v>0.2076851779472691</v>
      </c>
      <c r="L6" s="15">
        <f t="shared" si="3"/>
        <v>0.202957278958486</v>
      </c>
      <c r="M6" s="15">
        <f t="shared" si="3"/>
        <v>0.19530568114802438</v>
      </c>
      <c r="N6" s="16">
        <f t="shared" si="1"/>
        <v>0.19438773830043241</v>
      </c>
      <c r="O6" s="16">
        <v>0.2</v>
      </c>
      <c r="P6" s="17">
        <f>N9*O6</f>
        <v>5359942.4000000004</v>
      </c>
    </row>
    <row r="7" spans="1:16" ht="22.5" customHeight="1" x14ac:dyDescent="0.15">
      <c r="A7" s="8" t="s">
        <v>32</v>
      </c>
      <c r="B7" s="18">
        <v>2168985</v>
      </c>
      <c r="C7" s="18">
        <v>1454318</v>
      </c>
      <c r="D7" s="18">
        <v>1395651</v>
      </c>
      <c r="E7" s="18">
        <v>1742062</v>
      </c>
      <c r="F7" s="18">
        <v>2031177</v>
      </c>
      <c r="G7" s="18">
        <v>1624557</v>
      </c>
      <c r="H7" s="18">
        <v>1733521</v>
      </c>
      <c r="I7" s="18">
        <v>2445735</v>
      </c>
      <c r="J7" s="18">
        <v>3144716</v>
      </c>
      <c r="K7" s="18">
        <v>3373755</v>
      </c>
      <c r="L7" s="18">
        <v>3127525</v>
      </c>
      <c r="M7" s="18">
        <v>2557710</v>
      </c>
      <c r="N7" s="19"/>
      <c r="O7" s="20"/>
      <c r="P7" s="21"/>
    </row>
    <row r="8" spans="1:16" x14ac:dyDescent="0.15">
      <c r="A8" s="22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7" t="s">
        <v>31</v>
      </c>
      <c r="O8" s="19"/>
      <c r="P8" s="21"/>
    </row>
    <row r="9" spans="1:16" ht="29.25" customHeight="1" x14ac:dyDescent="0.15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5">
        <f>SUM(B7:M7)</f>
        <v>26799712</v>
      </c>
      <c r="O9" s="24"/>
      <c r="P9" s="26"/>
    </row>
  </sheetData>
  <phoneticPr fontI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4"/>
  <sheetViews>
    <sheetView workbookViewId="0">
      <selection activeCell="J4" sqref="J4"/>
    </sheetView>
  </sheetViews>
  <sheetFormatPr defaultRowHeight="13.5" x14ac:dyDescent="0.15"/>
  <cols>
    <col min="2" max="2" width="18.875" bestFit="1" customWidth="1"/>
    <col min="4" max="4" width="12.125" bestFit="1" customWidth="1"/>
    <col min="5" max="6" width="12.75" bestFit="1" customWidth="1"/>
    <col min="7" max="7" width="18.375" bestFit="1" customWidth="1"/>
  </cols>
  <sheetData>
    <row r="1" spans="2:7" x14ac:dyDescent="0.15">
      <c r="E1" t="s">
        <v>11</v>
      </c>
      <c r="F1" t="s">
        <v>13</v>
      </c>
    </row>
    <row r="2" spans="2:7" x14ac:dyDescent="0.15">
      <c r="B2" t="s">
        <v>0</v>
      </c>
      <c r="D2" s="1">
        <v>594671.22</v>
      </c>
      <c r="E2">
        <f>$E$13*D2</f>
        <v>491764.47979035729</v>
      </c>
      <c r="F2">
        <f>$E$14*D2</f>
        <v>102906.7402096427</v>
      </c>
      <c r="G2" s="3">
        <f>D2-E2-F2</f>
        <v>0</v>
      </c>
    </row>
    <row r="3" spans="2:7" x14ac:dyDescent="0.15">
      <c r="B3" t="s">
        <v>1</v>
      </c>
      <c r="C3" t="s">
        <v>3</v>
      </c>
      <c r="D3" s="1">
        <v>754520.65</v>
      </c>
      <c r="E3">
        <f t="shared" ref="E3:E9" si="0">$E$13*D3</f>
        <v>623952.26548601477</v>
      </c>
      <c r="F3">
        <f t="shared" ref="F3:F9" si="1">$E$14*D3</f>
        <v>130568.38451398529</v>
      </c>
      <c r="G3" s="3">
        <f t="shared" ref="G3:G10" si="2">D3-E3-F3</f>
        <v>0</v>
      </c>
    </row>
    <row r="4" spans="2:7" x14ac:dyDescent="0.15">
      <c r="C4" t="s">
        <v>4</v>
      </c>
      <c r="D4" s="1">
        <v>546258.88</v>
      </c>
      <c r="E4">
        <f t="shared" si="0"/>
        <v>451729.80450283643</v>
      </c>
      <c r="F4">
        <f t="shared" si="1"/>
        <v>94529.075497163605</v>
      </c>
      <c r="G4" s="3">
        <f t="shared" si="2"/>
        <v>0</v>
      </c>
    </row>
    <row r="5" spans="2:7" x14ac:dyDescent="0.15">
      <c r="B5" t="s">
        <v>2</v>
      </c>
      <c r="D5" s="1">
        <v>-132659.04999999999</v>
      </c>
      <c r="E5">
        <f t="shared" si="0"/>
        <v>-109702.65</v>
      </c>
      <c r="F5">
        <f t="shared" si="1"/>
        <v>-22956.399999999998</v>
      </c>
      <c r="G5" s="3">
        <f t="shared" si="2"/>
        <v>0</v>
      </c>
    </row>
    <row r="6" spans="2:7" x14ac:dyDescent="0.15">
      <c r="B6" t="s">
        <v>5</v>
      </c>
      <c r="D6" s="1">
        <v>-8813.98</v>
      </c>
      <c r="E6">
        <f t="shared" si="0"/>
        <v>-7288.7372783613328</v>
      </c>
      <c r="F6">
        <f t="shared" si="1"/>
        <v>-1525.242721638667</v>
      </c>
      <c r="G6" s="3">
        <f t="shared" si="2"/>
        <v>0</v>
      </c>
    </row>
    <row r="7" spans="2:7" x14ac:dyDescent="0.15">
      <c r="B7" t="s">
        <v>6</v>
      </c>
      <c r="D7" s="1">
        <v>-8352.7199999999993</v>
      </c>
      <c r="E7" s="1">
        <f>D7</f>
        <v>-8352.7199999999993</v>
      </c>
      <c r="F7">
        <v>0</v>
      </c>
      <c r="G7" s="3">
        <f t="shared" si="2"/>
        <v>0</v>
      </c>
    </row>
    <row r="8" spans="2:7" x14ac:dyDescent="0.15">
      <c r="B8" t="s">
        <v>7</v>
      </c>
      <c r="D8" s="1">
        <v>-64180.639999999999</v>
      </c>
      <c r="E8">
        <f t="shared" si="0"/>
        <v>-53074.300522248581</v>
      </c>
      <c r="F8">
        <f t="shared" si="1"/>
        <v>-11106.339477751424</v>
      </c>
      <c r="G8" s="3">
        <f t="shared" si="2"/>
        <v>0</v>
      </c>
    </row>
    <row r="9" spans="2:7" x14ac:dyDescent="0.15">
      <c r="B9" t="s">
        <v>8</v>
      </c>
      <c r="D9" s="1">
        <v>144552</v>
      </c>
      <c r="E9">
        <f t="shared" si="0"/>
        <v>119537.54728983813</v>
      </c>
      <c r="F9">
        <f t="shared" si="1"/>
        <v>25014.452710161877</v>
      </c>
      <c r="G9" s="3">
        <f t="shared" si="2"/>
        <v>0</v>
      </c>
    </row>
    <row r="10" spans="2:7" x14ac:dyDescent="0.15">
      <c r="B10" t="s">
        <v>9</v>
      </c>
      <c r="D10" s="1">
        <f>ROUND((SUM(D2:D9)),0)</f>
        <v>1825996</v>
      </c>
      <c r="E10" s="1">
        <f t="shared" ref="E10:F10" si="3">ROUND((SUM(E2:E9)),0)</f>
        <v>1508566</v>
      </c>
      <c r="F10" s="1">
        <f t="shared" si="3"/>
        <v>317431</v>
      </c>
      <c r="G10" s="3">
        <f t="shared" si="2"/>
        <v>-1</v>
      </c>
    </row>
    <row r="12" spans="2:7" x14ac:dyDescent="0.15">
      <c r="B12" t="s">
        <v>10</v>
      </c>
      <c r="D12" s="2">
        <v>91489</v>
      </c>
    </row>
    <row r="13" spans="2:7" x14ac:dyDescent="0.15">
      <c r="B13" t="s">
        <v>11</v>
      </c>
      <c r="D13" s="2">
        <f>D12-D14</f>
        <v>75657</v>
      </c>
      <c r="E13">
        <f>D13/D12</f>
        <v>0.82695187399578096</v>
      </c>
    </row>
    <row r="14" spans="2:7" x14ac:dyDescent="0.15">
      <c r="B14" t="s">
        <v>12</v>
      </c>
      <c r="D14" s="2">
        <v>15832</v>
      </c>
      <c r="E14">
        <f>D14/D12</f>
        <v>0.17304812600421909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0959E-249A-4202-AC34-075C0C01060A}">
  <sheetPr>
    <tabColor rgb="FFFFFF00"/>
  </sheetPr>
  <dimension ref="C1:X15"/>
  <sheetViews>
    <sheetView showGridLines="0" view="pageBreakPreview" zoomScale="80" zoomScaleNormal="90" zoomScaleSheetLayoutView="80" workbookViewId="0">
      <selection activeCell="P4" sqref="P4"/>
    </sheetView>
  </sheetViews>
  <sheetFormatPr defaultRowHeight="30" customHeight="1" x14ac:dyDescent="0.15"/>
  <cols>
    <col min="1" max="8" width="9" style="96"/>
    <col min="9" max="20" width="12.625" style="96" customWidth="1"/>
    <col min="21" max="21" width="14.625" style="96" bestFit="1" customWidth="1"/>
    <col min="22" max="16384" width="9" style="96"/>
  </cols>
  <sheetData>
    <row r="1" spans="3:24" s="62" customFormat="1" ht="30" customHeight="1" thickBot="1" x14ac:dyDescent="0.2">
      <c r="G1" s="62" t="s">
        <v>99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36.953000000000003</v>
      </c>
      <c r="J3" s="68">
        <f t="shared" ref="J3:T3" si="0">(ROUND(((J9-J10)*J11)/1000,3))</f>
        <v>24.56</v>
      </c>
      <c r="K3" s="68">
        <f t="shared" si="0"/>
        <v>34.875999999999998</v>
      </c>
      <c r="L3" s="68">
        <f t="shared" si="0"/>
        <v>48.664000000000001</v>
      </c>
      <c r="M3" s="68">
        <f t="shared" si="0"/>
        <v>41.104999999999997</v>
      </c>
      <c r="N3" s="68">
        <f t="shared" si="0"/>
        <v>31.707999999999998</v>
      </c>
      <c r="O3" s="68">
        <f t="shared" si="0"/>
        <v>31.808</v>
      </c>
      <c r="P3" s="68">
        <f t="shared" si="0"/>
        <v>0</v>
      </c>
      <c r="Q3" s="68">
        <f t="shared" si="0"/>
        <v>0</v>
      </c>
      <c r="R3" s="68">
        <f t="shared" si="0"/>
        <v>0</v>
      </c>
      <c r="S3" s="68">
        <f t="shared" si="0"/>
        <v>0</v>
      </c>
      <c r="T3" s="68">
        <f t="shared" si="0"/>
        <v>0</v>
      </c>
      <c r="U3" s="69">
        <f>SUM(I3:T3)</f>
        <v>249.67399999999998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33.773000000000003</v>
      </c>
      <c r="J4" s="72">
        <f>(ROUND((J10*J11)/1000,3))</f>
        <v>27.867000000000001</v>
      </c>
      <c r="K4" s="72">
        <f t="shared" ref="K4:T4" si="1">(ROUND((K10*K11)/1000,3))</f>
        <v>22.184999999999999</v>
      </c>
      <c r="L4" s="72">
        <f t="shared" si="1"/>
        <v>29.731999999999999</v>
      </c>
      <c r="M4" s="72">
        <f t="shared" si="1"/>
        <v>28.481000000000002</v>
      </c>
      <c r="N4" s="72">
        <f t="shared" si="1"/>
        <v>21.847000000000001</v>
      </c>
      <c r="O4" s="72">
        <f>(ROUND((O10*O11)/1000,3))</f>
        <v>25.47</v>
      </c>
      <c r="P4" s="72">
        <f t="shared" si="1"/>
        <v>0</v>
      </c>
      <c r="Q4" s="72">
        <f t="shared" si="1"/>
        <v>0</v>
      </c>
      <c r="R4" s="72">
        <f t="shared" si="1"/>
        <v>0</v>
      </c>
      <c r="S4" s="72">
        <f t="shared" si="1"/>
        <v>0</v>
      </c>
      <c r="T4" s="72">
        <f t="shared" si="1"/>
        <v>0</v>
      </c>
      <c r="U4" s="73">
        <f>SUM(I4:T4)</f>
        <v>189.35500000000002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v>-2.6480000000000001</v>
      </c>
      <c r="J7" s="82">
        <v>-2.899</v>
      </c>
      <c r="K7" s="82">
        <v>-3.3769999999999998</v>
      </c>
      <c r="L7" s="82">
        <v>-4.4640000000000004</v>
      </c>
      <c r="M7" s="82">
        <v>-8.9760000000000009</v>
      </c>
      <c r="N7" s="82">
        <v>-8.6479999999999997</v>
      </c>
      <c r="O7" s="82">
        <v>-6.7110000000000003</v>
      </c>
      <c r="P7" s="82"/>
      <c r="Q7" s="82"/>
      <c r="R7" s="82"/>
      <c r="S7" s="82"/>
      <c r="T7" s="83"/>
      <c r="U7" s="84">
        <f>SUM(I7:T7)</f>
        <v>-37.722999999999999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68.078000000000003</v>
      </c>
      <c r="J8" s="86">
        <f t="shared" ref="J8:T8" si="2">SUM(J3:J7)</f>
        <v>49.527999999999999</v>
      </c>
      <c r="K8" s="86">
        <f t="shared" si="2"/>
        <v>53.68399999999999</v>
      </c>
      <c r="L8" s="86">
        <f t="shared" si="2"/>
        <v>73.932000000000002</v>
      </c>
      <c r="M8" s="86">
        <f t="shared" si="2"/>
        <v>60.61</v>
      </c>
      <c r="N8" s="86">
        <f t="shared" si="2"/>
        <v>44.906999999999996</v>
      </c>
      <c r="O8" s="86">
        <f t="shared" si="2"/>
        <v>50.567</v>
      </c>
      <c r="P8" s="86">
        <f t="shared" si="2"/>
        <v>0</v>
      </c>
      <c r="Q8" s="86">
        <f t="shared" si="2"/>
        <v>0</v>
      </c>
      <c r="R8" s="86">
        <f t="shared" si="2"/>
        <v>0</v>
      </c>
      <c r="S8" s="86">
        <f t="shared" si="2"/>
        <v>0</v>
      </c>
      <c r="T8" s="87">
        <f t="shared" si="2"/>
        <v>0</v>
      </c>
      <c r="U8" s="86">
        <f>SUM(U3:U7)</f>
        <v>401.30599999999998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90</v>
      </c>
      <c r="I9" s="93">
        <v>86283</v>
      </c>
      <c r="J9" s="93">
        <v>63433</v>
      </c>
      <c r="K9" s="93">
        <v>68781</v>
      </c>
      <c r="L9" s="93">
        <v>97037</v>
      </c>
      <c r="M9" s="93">
        <v>85540</v>
      </c>
      <c r="N9" s="93">
        <v>65415</v>
      </c>
      <c r="O9" s="93">
        <v>70081</v>
      </c>
      <c r="P9" s="93"/>
      <c r="Q9" s="93"/>
      <c r="R9" s="93"/>
      <c r="S9" s="93"/>
      <c r="T9" s="93"/>
      <c r="U9" s="97">
        <f>SUM(I9:T9)</f>
        <v>536570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41202</v>
      </c>
      <c r="J10" s="93">
        <v>33717</v>
      </c>
      <c r="K10" s="93">
        <v>26742</v>
      </c>
      <c r="L10" s="93">
        <v>36802</v>
      </c>
      <c r="M10" s="93">
        <v>35011</v>
      </c>
      <c r="N10" s="93">
        <v>26685</v>
      </c>
      <c r="O10" s="93">
        <v>31163</v>
      </c>
      <c r="P10" s="93"/>
      <c r="Q10" s="93"/>
      <c r="R10" s="93"/>
      <c r="S10" s="93"/>
      <c r="T10" s="93"/>
      <c r="U10" s="97">
        <f>SUM(I10:T10)</f>
        <v>231322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0.81969999999999998</v>
      </c>
      <c r="J11" s="95">
        <v>0.82650000000000001</v>
      </c>
      <c r="K11" s="95">
        <v>0.8296</v>
      </c>
      <c r="L11" s="95">
        <v>0.80789999999999995</v>
      </c>
      <c r="M11" s="95">
        <v>0.8135</v>
      </c>
      <c r="N11" s="95">
        <v>0.81869999999999998</v>
      </c>
      <c r="O11" s="95">
        <v>0.81730000000000003</v>
      </c>
      <c r="P11" s="95"/>
      <c r="Q11" s="95"/>
      <c r="R11" s="95"/>
      <c r="S11" s="95"/>
      <c r="T11" s="95"/>
      <c r="U11" s="89"/>
      <c r="V11" s="94"/>
      <c r="W11" s="94"/>
    </row>
    <row r="12" spans="3:24" s="101" customFormat="1" ht="30" customHeight="1" x14ac:dyDescent="0.15">
      <c r="G12" s="104" t="s">
        <v>85</v>
      </c>
      <c r="H12" s="106">
        <v>32.82</v>
      </c>
      <c r="I12" s="107">
        <f>ROUNDDOWN($H$12*(I7*1000),0)</f>
        <v>-86907</v>
      </c>
      <c r="J12" s="107">
        <f>ROUNDDOWN($H$12*(J7*1000),0)</f>
        <v>-95145</v>
      </c>
      <c r="K12" s="107">
        <f>ROUNDDOWN($H$12*(K7*1000),0)</f>
        <v>-110833</v>
      </c>
      <c r="L12" s="103"/>
      <c r="M12" s="103"/>
      <c r="N12" s="103"/>
      <c r="O12" s="107">
        <f>ROUNDDOWN($H$12*(O7*1000),0)</f>
        <v>-220255</v>
      </c>
      <c r="P12" s="107">
        <f t="shared" ref="O12:T12" si="3">ROUNDDOWN($H$12*(P7*1000),0)</f>
        <v>0</v>
      </c>
      <c r="Q12" s="107">
        <f t="shared" si="3"/>
        <v>0</v>
      </c>
      <c r="R12" s="107">
        <f t="shared" si="3"/>
        <v>0</v>
      </c>
      <c r="S12" s="107">
        <f t="shared" si="3"/>
        <v>0</v>
      </c>
      <c r="T12" s="107">
        <f t="shared" si="3"/>
        <v>0</v>
      </c>
      <c r="U12" s="102"/>
    </row>
    <row r="13" spans="3:24" s="101" customFormat="1" ht="30" customHeight="1" x14ac:dyDescent="0.15">
      <c r="G13" s="104" t="s">
        <v>86</v>
      </c>
      <c r="H13" s="106">
        <v>33.880000000000003</v>
      </c>
      <c r="I13" s="108"/>
      <c r="J13" s="108"/>
      <c r="K13" s="108"/>
      <c r="L13" s="107">
        <f>ROUNDDOWN($H$13*(L7*1000),0)</f>
        <v>-151240</v>
      </c>
      <c r="M13" s="107">
        <f>ROUNDDOWN($H$13*(M7*1000),0)</f>
        <v>-304106</v>
      </c>
      <c r="N13" s="107">
        <f>ROUNDDOWN($H$13*(N7*1000),0)</f>
        <v>-292994</v>
      </c>
      <c r="P13" s="108"/>
      <c r="Q13" s="108"/>
      <c r="R13" s="108"/>
      <c r="S13" s="108"/>
      <c r="T13" s="108"/>
    </row>
    <row r="14" spans="3:24" s="101" customFormat="1" ht="30" customHeight="1" x14ac:dyDescent="0.15">
      <c r="G14" s="104" t="s">
        <v>87</v>
      </c>
      <c r="H14" s="108"/>
      <c r="I14" s="107">
        <f>ROUNDDOWN((8.84+3.49)*(I7*1000),0)</f>
        <v>-32649</v>
      </c>
      <c r="J14" s="107">
        <f>ROUNDDOWN((8.24+3.98)*(J7*1000),0)</f>
        <v>-35425</v>
      </c>
      <c r="K14" s="107">
        <f>ROUNDDOWN((8.52+3.98)*(K7*1000),0)</f>
        <v>-42212</v>
      </c>
      <c r="L14" s="107">
        <f>ROUNDDOWN((9.25+3.98)*(L7*1000),0)</f>
        <v>-59058</v>
      </c>
      <c r="M14" s="107">
        <f>ROUNDDOWN((10.87+3.98)*(M7*1000),0)</f>
        <v>-133293</v>
      </c>
      <c r="N14" s="107">
        <f>ROUNDDOWN((11.36+3.98)*(N7*1000),0)</f>
        <v>-132660</v>
      </c>
      <c r="O14" s="107">
        <f>ROUNDDOWN((11.15+3.98)*(O7*1000),0)</f>
        <v>-101537</v>
      </c>
      <c r="P14" s="107">
        <f>ROUNDDOWN((9.52+3.49)*(P7*1000),0)</f>
        <v>0</v>
      </c>
      <c r="Q14" s="107">
        <f>ROUNDDOWN((8.25+3.49)*(Q7*1000),0)</f>
        <v>0</v>
      </c>
      <c r="R14" s="107">
        <f>ROUNDDOWN((8.31+3.49)*(R7*1000),0)</f>
        <v>0</v>
      </c>
      <c r="S14" s="107">
        <f>ROUNDDOWN((10.63+3.49)*(S7*1000),0)</f>
        <v>0</v>
      </c>
      <c r="T14" s="107">
        <f>ROUNDDOWN((10.61+0.49)*(T7*1000),0)</f>
        <v>0</v>
      </c>
    </row>
    <row r="15" spans="3:24" s="102" customFormat="1" ht="30" customHeight="1" x14ac:dyDescent="0.15">
      <c r="G15" s="104" t="s">
        <v>88</v>
      </c>
      <c r="I15" s="103">
        <f>SUM(I12:I14)</f>
        <v>-119556</v>
      </c>
      <c r="J15" s="103">
        <f t="shared" ref="J15:T15" si="4">SUM(J12:J14)</f>
        <v>-130570</v>
      </c>
      <c r="K15" s="103">
        <f>SUM(K12:K14)</f>
        <v>-153045</v>
      </c>
      <c r="L15" s="103">
        <f t="shared" si="4"/>
        <v>-210298</v>
      </c>
      <c r="M15" s="103">
        <f t="shared" si="4"/>
        <v>-437399</v>
      </c>
      <c r="N15" s="103">
        <f t="shared" si="4"/>
        <v>-425654</v>
      </c>
      <c r="O15" s="103">
        <f>SUM(O12:O14)</f>
        <v>-321792</v>
      </c>
      <c r="P15" s="103">
        <f t="shared" si="4"/>
        <v>0</v>
      </c>
      <c r="Q15" s="103">
        <f t="shared" si="4"/>
        <v>0</v>
      </c>
      <c r="R15" s="103">
        <f t="shared" si="4"/>
        <v>0</v>
      </c>
      <c r="S15" s="103">
        <f t="shared" si="4"/>
        <v>0</v>
      </c>
      <c r="T15" s="103">
        <f t="shared" si="4"/>
        <v>0</v>
      </c>
      <c r="U15" s="105">
        <f>SUM(I15:T15)</f>
        <v>-1798314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I9:T11 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I65545:T65547 JE65545:JP65547 TA65545:TL65547 ACW65545:ADH65547 AMS65545:AND65547 AWO65545:AWZ65547 BGK65545:BGV65547 BQG65545:BQR65547 CAC65545:CAN65547 CJY65545:CKJ65547 CTU65545:CUF65547 DDQ65545:DEB65547 DNM65545:DNX65547 DXI65545:DXT65547 EHE65545:EHP65547 ERA65545:ERL65547 FAW65545:FBH65547 FKS65545:FLD65547 FUO65545:FUZ65547 GEK65545:GEV65547 GOG65545:GOR65547 GYC65545:GYN65547 HHY65545:HIJ65547 HRU65545:HSF65547 IBQ65545:ICB65547 ILM65545:ILX65547 IVI65545:IVT65547 JFE65545:JFP65547 JPA65545:JPL65547 JYW65545:JZH65547 KIS65545:KJD65547 KSO65545:KSZ65547 LCK65545:LCV65547 LMG65545:LMR65547 LWC65545:LWN65547 MFY65545:MGJ65547 MPU65545:MQF65547 MZQ65545:NAB65547 NJM65545:NJX65547 NTI65545:NTT65547 ODE65545:ODP65547 ONA65545:ONL65547 OWW65545:OXH65547 PGS65545:PHD65547 PQO65545:PQZ65547 QAK65545:QAV65547 QKG65545:QKR65547 QUC65545:QUN65547 RDY65545:REJ65547 RNU65545:ROF65547 RXQ65545:RYB65547 SHM65545:SHX65547 SRI65545:SRT65547 TBE65545:TBP65547 TLA65545:TLL65547 TUW65545:TVH65547 UES65545:UFD65547 UOO65545:UOZ65547 UYK65545:UYV65547 VIG65545:VIR65547 VSC65545:VSN65547 WBY65545:WCJ65547 WLU65545:WMF65547 WVQ65545:WWB65547 I131081:T131083 JE131081:JP131083 TA131081:TL131083 ACW131081:ADH131083 AMS131081:AND131083 AWO131081:AWZ131083 BGK131081:BGV131083 BQG131081:BQR131083 CAC131081:CAN131083 CJY131081:CKJ131083 CTU131081:CUF131083 DDQ131081:DEB131083 DNM131081:DNX131083 DXI131081:DXT131083 EHE131081:EHP131083 ERA131081:ERL131083 FAW131081:FBH131083 FKS131081:FLD131083 FUO131081:FUZ131083 GEK131081:GEV131083 GOG131081:GOR131083 GYC131081:GYN131083 HHY131081:HIJ131083 HRU131081:HSF131083 IBQ131081:ICB131083 ILM131081:ILX131083 IVI131081:IVT131083 JFE131081:JFP131083 JPA131081:JPL131083 JYW131081:JZH131083 KIS131081:KJD131083 KSO131081:KSZ131083 LCK131081:LCV131083 LMG131081:LMR131083 LWC131081:LWN131083 MFY131081:MGJ131083 MPU131081:MQF131083 MZQ131081:NAB131083 NJM131081:NJX131083 NTI131081:NTT131083 ODE131081:ODP131083 ONA131081:ONL131083 OWW131081:OXH131083 PGS131081:PHD131083 PQO131081:PQZ131083 QAK131081:QAV131083 QKG131081:QKR131083 QUC131081:QUN131083 RDY131081:REJ131083 RNU131081:ROF131083 RXQ131081:RYB131083 SHM131081:SHX131083 SRI131081:SRT131083 TBE131081:TBP131083 TLA131081:TLL131083 TUW131081:TVH131083 UES131081:UFD131083 UOO131081:UOZ131083 UYK131081:UYV131083 VIG131081:VIR131083 VSC131081:VSN131083 WBY131081:WCJ131083 WLU131081:WMF131083 WVQ131081:WWB131083 I196617:T196619 JE196617:JP196619 TA196617:TL196619 ACW196617:ADH196619 AMS196617:AND196619 AWO196617:AWZ196619 BGK196617:BGV196619 BQG196617:BQR196619 CAC196617:CAN196619 CJY196617:CKJ196619 CTU196617:CUF196619 DDQ196617:DEB196619 DNM196617:DNX196619 DXI196617:DXT196619 EHE196617:EHP196619 ERA196617:ERL196619 FAW196617:FBH196619 FKS196617:FLD196619 FUO196617:FUZ196619 GEK196617:GEV196619 GOG196617:GOR196619 GYC196617:GYN196619 HHY196617:HIJ196619 HRU196617:HSF196619 IBQ196617:ICB196619 ILM196617:ILX196619 IVI196617:IVT196619 JFE196617:JFP196619 JPA196617:JPL196619 JYW196617:JZH196619 KIS196617:KJD196619 KSO196617:KSZ196619 LCK196617:LCV196619 LMG196617:LMR196619 LWC196617:LWN196619 MFY196617:MGJ196619 MPU196617:MQF196619 MZQ196617:NAB196619 NJM196617:NJX196619 NTI196617:NTT196619 ODE196617:ODP196619 ONA196617:ONL196619 OWW196617:OXH196619 PGS196617:PHD196619 PQO196617:PQZ196619 QAK196617:QAV196619 QKG196617:QKR196619 QUC196617:QUN196619 RDY196617:REJ196619 RNU196617:ROF196619 RXQ196617:RYB196619 SHM196617:SHX196619 SRI196617:SRT196619 TBE196617:TBP196619 TLA196617:TLL196619 TUW196617:TVH196619 UES196617:UFD196619 UOO196617:UOZ196619 UYK196617:UYV196619 VIG196617:VIR196619 VSC196617:VSN196619 WBY196617:WCJ196619 WLU196617:WMF196619 WVQ196617:WWB196619 I262153:T262155 JE262153:JP262155 TA262153:TL262155 ACW262153:ADH262155 AMS262153:AND262155 AWO262153:AWZ262155 BGK262153:BGV262155 BQG262153:BQR262155 CAC262153:CAN262155 CJY262153:CKJ262155 CTU262153:CUF262155 DDQ262153:DEB262155 DNM262153:DNX262155 DXI262153:DXT262155 EHE262153:EHP262155 ERA262153:ERL262155 FAW262153:FBH262155 FKS262153:FLD262155 FUO262153:FUZ262155 GEK262153:GEV262155 GOG262153:GOR262155 GYC262153:GYN262155 HHY262153:HIJ262155 HRU262153:HSF262155 IBQ262153:ICB262155 ILM262153:ILX262155 IVI262153:IVT262155 JFE262153:JFP262155 JPA262153:JPL262155 JYW262153:JZH262155 KIS262153:KJD262155 KSO262153:KSZ262155 LCK262153:LCV262155 LMG262153:LMR262155 LWC262153:LWN262155 MFY262153:MGJ262155 MPU262153:MQF262155 MZQ262153:NAB262155 NJM262153:NJX262155 NTI262153:NTT262155 ODE262153:ODP262155 ONA262153:ONL262155 OWW262153:OXH262155 PGS262153:PHD262155 PQO262153:PQZ262155 QAK262153:QAV262155 QKG262153:QKR262155 QUC262153:QUN262155 RDY262153:REJ262155 RNU262153:ROF262155 RXQ262153:RYB262155 SHM262153:SHX262155 SRI262153:SRT262155 TBE262153:TBP262155 TLA262153:TLL262155 TUW262153:TVH262155 UES262153:UFD262155 UOO262153:UOZ262155 UYK262153:UYV262155 VIG262153:VIR262155 VSC262153:VSN262155 WBY262153:WCJ262155 WLU262153:WMF262155 WVQ262153:WWB262155 I327689:T327691 JE327689:JP327691 TA327689:TL327691 ACW327689:ADH327691 AMS327689:AND327691 AWO327689:AWZ327691 BGK327689:BGV327691 BQG327689:BQR327691 CAC327689:CAN327691 CJY327689:CKJ327691 CTU327689:CUF327691 DDQ327689:DEB327691 DNM327689:DNX327691 DXI327689:DXT327691 EHE327689:EHP327691 ERA327689:ERL327691 FAW327689:FBH327691 FKS327689:FLD327691 FUO327689:FUZ327691 GEK327689:GEV327691 GOG327689:GOR327691 GYC327689:GYN327691 HHY327689:HIJ327691 HRU327689:HSF327691 IBQ327689:ICB327691 ILM327689:ILX327691 IVI327689:IVT327691 JFE327689:JFP327691 JPA327689:JPL327691 JYW327689:JZH327691 KIS327689:KJD327691 KSO327689:KSZ327691 LCK327689:LCV327691 LMG327689:LMR327691 LWC327689:LWN327691 MFY327689:MGJ327691 MPU327689:MQF327691 MZQ327689:NAB327691 NJM327689:NJX327691 NTI327689:NTT327691 ODE327689:ODP327691 ONA327689:ONL327691 OWW327689:OXH327691 PGS327689:PHD327691 PQO327689:PQZ327691 QAK327689:QAV327691 QKG327689:QKR327691 QUC327689:QUN327691 RDY327689:REJ327691 RNU327689:ROF327691 RXQ327689:RYB327691 SHM327689:SHX327691 SRI327689:SRT327691 TBE327689:TBP327691 TLA327689:TLL327691 TUW327689:TVH327691 UES327689:UFD327691 UOO327689:UOZ327691 UYK327689:UYV327691 VIG327689:VIR327691 VSC327689:VSN327691 WBY327689:WCJ327691 WLU327689:WMF327691 WVQ327689:WWB327691 I393225:T393227 JE393225:JP393227 TA393225:TL393227 ACW393225:ADH393227 AMS393225:AND393227 AWO393225:AWZ393227 BGK393225:BGV393227 BQG393225:BQR393227 CAC393225:CAN393227 CJY393225:CKJ393227 CTU393225:CUF393227 DDQ393225:DEB393227 DNM393225:DNX393227 DXI393225:DXT393227 EHE393225:EHP393227 ERA393225:ERL393227 FAW393225:FBH393227 FKS393225:FLD393227 FUO393225:FUZ393227 GEK393225:GEV393227 GOG393225:GOR393227 GYC393225:GYN393227 HHY393225:HIJ393227 HRU393225:HSF393227 IBQ393225:ICB393227 ILM393225:ILX393227 IVI393225:IVT393227 JFE393225:JFP393227 JPA393225:JPL393227 JYW393225:JZH393227 KIS393225:KJD393227 KSO393225:KSZ393227 LCK393225:LCV393227 LMG393225:LMR393227 LWC393225:LWN393227 MFY393225:MGJ393227 MPU393225:MQF393227 MZQ393225:NAB393227 NJM393225:NJX393227 NTI393225:NTT393227 ODE393225:ODP393227 ONA393225:ONL393227 OWW393225:OXH393227 PGS393225:PHD393227 PQO393225:PQZ393227 QAK393225:QAV393227 QKG393225:QKR393227 QUC393225:QUN393227 RDY393225:REJ393227 RNU393225:ROF393227 RXQ393225:RYB393227 SHM393225:SHX393227 SRI393225:SRT393227 TBE393225:TBP393227 TLA393225:TLL393227 TUW393225:TVH393227 UES393225:UFD393227 UOO393225:UOZ393227 UYK393225:UYV393227 VIG393225:VIR393227 VSC393225:VSN393227 WBY393225:WCJ393227 WLU393225:WMF393227 WVQ393225:WWB393227 I458761:T458763 JE458761:JP458763 TA458761:TL458763 ACW458761:ADH458763 AMS458761:AND458763 AWO458761:AWZ458763 BGK458761:BGV458763 BQG458761:BQR458763 CAC458761:CAN458763 CJY458761:CKJ458763 CTU458761:CUF458763 DDQ458761:DEB458763 DNM458761:DNX458763 DXI458761:DXT458763 EHE458761:EHP458763 ERA458761:ERL458763 FAW458761:FBH458763 FKS458761:FLD458763 FUO458761:FUZ458763 GEK458761:GEV458763 GOG458761:GOR458763 GYC458761:GYN458763 HHY458761:HIJ458763 HRU458761:HSF458763 IBQ458761:ICB458763 ILM458761:ILX458763 IVI458761:IVT458763 JFE458761:JFP458763 JPA458761:JPL458763 JYW458761:JZH458763 KIS458761:KJD458763 KSO458761:KSZ458763 LCK458761:LCV458763 LMG458761:LMR458763 LWC458761:LWN458763 MFY458761:MGJ458763 MPU458761:MQF458763 MZQ458761:NAB458763 NJM458761:NJX458763 NTI458761:NTT458763 ODE458761:ODP458763 ONA458761:ONL458763 OWW458761:OXH458763 PGS458761:PHD458763 PQO458761:PQZ458763 QAK458761:QAV458763 QKG458761:QKR458763 QUC458761:QUN458763 RDY458761:REJ458763 RNU458761:ROF458763 RXQ458761:RYB458763 SHM458761:SHX458763 SRI458761:SRT458763 TBE458761:TBP458763 TLA458761:TLL458763 TUW458761:TVH458763 UES458761:UFD458763 UOO458761:UOZ458763 UYK458761:UYV458763 VIG458761:VIR458763 VSC458761:VSN458763 WBY458761:WCJ458763 WLU458761:WMF458763 WVQ458761:WWB458763 I524297:T524299 JE524297:JP524299 TA524297:TL524299 ACW524297:ADH524299 AMS524297:AND524299 AWO524297:AWZ524299 BGK524297:BGV524299 BQG524297:BQR524299 CAC524297:CAN524299 CJY524297:CKJ524299 CTU524297:CUF524299 DDQ524297:DEB524299 DNM524297:DNX524299 DXI524297:DXT524299 EHE524297:EHP524299 ERA524297:ERL524299 FAW524297:FBH524299 FKS524297:FLD524299 FUO524297:FUZ524299 GEK524297:GEV524299 GOG524297:GOR524299 GYC524297:GYN524299 HHY524297:HIJ524299 HRU524297:HSF524299 IBQ524297:ICB524299 ILM524297:ILX524299 IVI524297:IVT524299 JFE524297:JFP524299 JPA524297:JPL524299 JYW524297:JZH524299 KIS524297:KJD524299 KSO524297:KSZ524299 LCK524297:LCV524299 LMG524297:LMR524299 LWC524297:LWN524299 MFY524297:MGJ524299 MPU524297:MQF524299 MZQ524297:NAB524299 NJM524297:NJX524299 NTI524297:NTT524299 ODE524297:ODP524299 ONA524297:ONL524299 OWW524297:OXH524299 PGS524297:PHD524299 PQO524297:PQZ524299 QAK524297:QAV524299 QKG524297:QKR524299 QUC524297:QUN524299 RDY524297:REJ524299 RNU524297:ROF524299 RXQ524297:RYB524299 SHM524297:SHX524299 SRI524297:SRT524299 TBE524297:TBP524299 TLA524297:TLL524299 TUW524297:TVH524299 UES524297:UFD524299 UOO524297:UOZ524299 UYK524297:UYV524299 VIG524297:VIR524299 VSC524297:VSN524299 WBY524297:WCJ524299 WLU524297:WMF524299 WVQ524297:WWB524299 I589833:T589835 JE589833:JP589835 TA589833:TL589835 ACW589833:ADH589835 AMS589833:AND589835 AWO589833:AWZ589835 BGK589833:BGV589835 BQG589833:BQR589835 CAC589833:CAN589835 CJY589833:CKJ589835 CTU589833:CUF589835 DDQ589833:DEB589835 DNM589833:DNX589835 DXI589833:DXT589835 EHE589833:EHP589835 ERA589833:ERL589835 FAW589833:FBH589835 FKS589833:FLD589835 FUO589833:FUZ589835 GEK589833:GEV589835 GOG589833:GOR589835 GYC589833:GYN589835 HHY589833:HIJ589835 HRU589833:HSF589835 IBQ589833:ICB589835 ILM589833:ILX589835 IVI589833:IVT589835 JFE589833:JFP589835 JPA589833:JPL589835 JYW589833:JZH589835 KIS589833:KJD589835 KSO589833:KSZ589835 LCK589833:LCV589835 LMG589833:LMR589835 LWC589833:LWN589835 MFY589833:MGJ589835 MPU589833:MQF589835 MZQ589833:NAB589835 NJM589833:NJX589835 NTI589833:NTT589835 ODE589833:ODP589835 ONA589833:ONL589835 OWW589833:OXH589835 PGS589833:PHD589835 PQO589833:PQZ589835 QAK589833:QAV589835 QKG589833:QKR589835 QUC589833:QUN589835 RDY589833:REJ589835 RNU589833:ROF589835 RXQ589833:RYB589835 SHM589833:SHX589835 SRI589833:SRT589835 TBE589833:TBP589835 TLA589833:TLL589835 TUW589833:TVH589835 UES589833:UFD589835 UOO589833:UOZ589835 UYK589833:UYV589835 VIG589833:VIR589835 VSC589833:VSN589835 WBY589833:WCJ589835 WLU589833:WMF589835 WVQ589833:WWB589835 I655369:T655371 JE655369:JP655371 TA655369:TL655371 ACW655369:ADH655371 AMS655369:AND655371 AWO655369:AWZ655371 BGK655369:BGV655371 BQG655369:BQR655371 CAC655369:CAN655371 CJY655369:CKJ655371 CTU655369:CUF655371 DDQ655369:DEB655371 DNM655369:DNX655371 DXI655369:DXT655371 EHE655369:EHP655371 ERA655369:ERL655371 FAW655369:FBH655371 FKS655369:FLD655371 FUO655369:FUZ655371 GEK655369:GEV655371 GOG655369:GOR655371 GYC655369:GYN655371 HHY655369:HIJ655371 HRU655369:HSF655371 IBQ655369:ICB655371 ILM655369:ILX655371 IVI655369:IVT655371 JFE655369:JFP655371 JPA655369:JPL655371 JYW655369:JZH655371 KIS655369:KJD655371 KSO655369:KSZ655371 LCK655369:LCV655371 LMG655369:LMR655371 LWC655369:LWN655371 MFY655369:MGJ655371 MPU655369:MQF655371 MZQ655369:NAB655371 NJM655369:NJX655371 NTI655369:NTT655371 ODE655369:ODP655371 ONA655369:ONL655371 OWW655369:OXH655371 PGS655369:PHD655371 PQO655369:PQZ655371 QAK655369:QAV655371 QKG655369:QKR655371 QUC655369:QUN655371 RDY655369:REJ655371 RNU655369:ROF655371 RXQ655369:RYB655371 SHM655369:SHX655371 SRI655369:SRT655371 TBE655369:TBP655371 TLA655369:TLL655371 TUW655369:TVH655371 UES655369:UFD655371 UOO655369:UOZ655371 UYK655369:UYV655371 VIG655369:VIR655371 VSC655369:VSN655371 WBY655369:WCJ655371 WLU655369:WMF655371 WVQ655369:WWB655371 I720905:T720907 JE720905:JP720907 TA720905:TL720907 ACW720905:ADH720907 AMS720905:AND720907 AWO720905:AWZ720907 BGK720905:BGV720907 BQG720905:BQR720907 CAC720905:CAN720907 CJY720905:CKJ720907 CTU720905:CUF720907 DDQ720905:DEB720907 DNM720905:DNX720907 DXI720905:DXT720907 EHE720905:EHP720907 ERA720905:ERL720907 FAW720905:FBH720907 FKS720905:FLD720907 FUO720905:FUZ720907 GEK720905:GEV720907 GOG720905:GOR720907 GYC720905:GYN720907 HHY720905:HIJ720907 HRU720905:HSF720907 IBQ720905:ICB720907 ILM720905:ILX720907 IVI720905:IVT720907 JFE720905:JFP720907 JPA720905:JPL720907 JYW720905:JZH720907 KIS720905:KJD720907 KSO720905:KSZ720907 LCK720905:LCV720907 LMG720905:LMR720907 LWC720905:LWN720907 MFY720905:MGJ720907 MPU720905:MQF720907 MZQ720905:NAB720907 NJM720905:NJX720907 NTI720905:NTT720907 ODE720905:ODP720907 ONA720905:ONL720907 OWW720905:OXH720907 PGS720905:PHD720907 PQO720905:PQZ720907 QAK720905:QAV720907 QKG720905:QKR720907 QUC720905:QUN720907 RDY720905:REJ720907 RNU720905:ROF720907 RXQ720905:RYB720907 SHM720905:SHX720907 SRI720905:SRT720907 TBE720905:TBP720907 TLA720905:TLL720907 TUW720905:TVH720907 UES720905:UFD720907 UOO720905:UOZ720907 UYK720905:UYV720907 VIG720905:VIR720907 VSC720905:VSN720907 WBY720905:WCJ720907 WLU720905:WMF720907 WVQ720905:WWB720907 I786441:T786443 JE786441:JP786443 TA786441:TL786443 ACW786441:ADH786443 AMS786441:AND786443 AWO786441:AWZ786443 BGK786441:BGV786443 BQG786441:BQR786443 CAC786441:CAN786443 CJY786441:CKJ786443 CTU786441:CUF786443 DDQ786441:DEB786443 DNM786441:DNX786443 DXI786441:DXT786443 EHE786441:EHP786443 ERA786441:ERL786443 FAW786441:FBH786443 FKS786441:FLD786443 FUO786441:FUZ786443 GEK786441:GEV786443 GOG786441:GOR786443 GYC786441:GYN786443 HHY786441:HIJ786443 HRU786441:HSF786443 IBQ786441:ICB786443 ILM786441:ILX786443 IVI786441:IVT786443 JFE786441:JFP786443 JPA786441:JPL786443 JYW786441:JZH786443 KIS786441:KJD786443 KSO786441:KSZ786443 LCK786441:LCV786443 LMG786441:LMR786443 LWC786441:LWN786443 MFY786441:MGJ786443 MPU786441:MQF786443 MZQ786441:NAB786443 NJM786441:NJX786443 NTI786441:NTT786443 ODE786441:ODP786443 ONA786441:ONL786443 OWW786441:OXH786443 PGS786441:PHD786443 PQO786441:PQZ786443 QAK786441:QAV786443 QKG786441:QKR786443 QUC786441:QUN786443 RDY786441:REJ786443 RNU786441:ROF786443 RXQ786441:RYB786443 SHM786441:SHX786443 SRI786441:SRT786443 TBE786441:TBP786443 TLA786441:TLL786443 TUW786441:TVH786443 UES786441:UFD786443 UOO786441:UOZ786443 UYK786441:UYV786443 VIG786441:VIR786443 VSC786441:VSN786443 WBY786441:WCJ786443 WLU786441:WMF786443 WVQ786441:WWB786443 I851977:T851979 JE851977:JP851979 TA851977:TL851979 ACW851977:ADH851979 AMS851977:AND851979 AWO851977:AWZ851979 BGK851977:BGV851979 BQG851977:BQR851979 CAC851977:CAN851979 CJY851977:CKJ851979 CTU851977:CUF851979 DDQ851977:DEB851979 DNM851977:DNX851979 DXI851977:DXT851979 EHE851977:EHP851979 ERA851977:ERL851979 FAW851977:FBH851979 FKS851977:FLD851979 FUO851977:FUZ851979 GEK851977:GEV851979 GOG851977:GOR851979 GYC851977:GYN851979 HHY851977:HIJ851979 HRU851977:HSF851979 IBQ851977:ICB851979 ILM851977:ILX851979 IVI851977:IVT851979 JFE851977:JFP851979 JPA851977:JPL851979 JYW851977:JZH851979 KIS851977:KJD851979 KSO851977:KSZ851979 LCK851977:LCV851979 LMG851977:LMR851979 LWC851977:LWN851979 MFY851977:MGJ851979 MPU851977:MQF851979 MZQ851977:NAB851979 NJM851977:NJX851979 NTI851977:NTT851979 ODE851977:ODP851979 ONA851977:ONL851979 OWW851977:OXH851979 PGS851977:PHD851979 PQO851977:PQZ851979 QAK851977:QAV851979 QKG851977:QKR851979 QUC851977:QUN851979 RDY851977:REJ851979 RNU851977:ROF851979 RXQ851977:RYB851979 SHM851977:SHX851979 SRI851977:SRT851979 TBE851977:TBP851979 TLA851977:TLL851979 TUW851977:TVH851979 UES851977:UFD851979 UOO851977:UOZ851979 UYK851977:UYV851979 VIG851977:VIR851979 VSC851977:VSN851979 WBY851977:WCJ851979 WLU851977:WMF851979 WVQ851977:WWB851979 I917513:T917515 JE917513:JP917515 TA917513:TL917515 ACW917513:ADH917515 AMS917513:AND917515 AWO917513:AWZ917515 BGK917513:BGV917515 BQG917513:BQR917515 CAC917513:CAN917515 CJY917513:CKJ917515 CTU917513:CUF917515 DDQ917513:DEB917515 DNM917513:DNX917515 DXI917513:DXT917515 EHE917513:EHP917515 ERA917513:ERL917515 FAW917513:FBH917515 FKS917513:FLD917515 FUO917513:FUZ917515 GEK917513:GEV917515 GOG917513:GOR917515 GYC917513:GYN917515 HHY917513:HIJ917515 HRU917513:HSF917515 IBQ917513:ICB917515 ILM917513:ILX917515 IVI917513:IVT917515 JFE917513:JFP917515 JPA917513:JPL917515 JYW917513:JZH917515 KIS917513:KJD917515 KSO917513:KSZ917515 LCK917513:LCV917515 LMG917513:LMR917515 LWC917513:LWN917515 MFY917513:MGJ917515 MPU917513:MQF917515 MZQ917513:NAB917515 NJM917513:NJX917515 NTI917513:NTT917515 ODE917513:ODP917515 ONA917513:ONL917515 OWW917513:OXH917515 PGS917513:PHD917515 PQO917513:PQZ917515 QAK917513:QAV917515 QKG917513:QKR917515 QUC917513:QUN917515 RDY917513:REJ917515 RNU917513:ROF917515 RXQ917513:RYB917515 SHM917513:SHX917515 SRI917513:SRT917515 TBE917513:TBP917515 TLA917513:TLL917515 TUW917513:TVH917515 UES917513:UFD917515 UOO917513:UOZ917515 UYK917513:UYV917515 VIG917513:VIR917515 VSC917513:VSN917515 WBY917513:WCJ917515 WLU917513:WMF917515 WVQ917513:WWB917515 I983049:T983051 JE983049:JP983051 TA983049:TL983051 ACW983049:ADH983051 AMS983049:AND983051 AWO983049:AWZ983051 BGK983049:BGV983051 BQG983049:BQR983051 CAC983049:CAN983051 CJY983049:CKJ983051 CTU983049:CUF983051 DDQ983049:DEB983051 DNM983049:DNX983051 DXI983049:DXT983051 EHE983049:EHP983051 ERA983049:ERL983051 FAW983049:FBH983051 FKS983049:FLD983051 FUO983049:FUZ983051 GEK983049:GEV983051 GOG983049:GOR983051 GYC983049:GYN983051 HHY983049:HIJ983051 HRU983049:HSF983051 IBQ983049:ICB983051 ILM983049:ILX983051 IVI983049:IVT983051 JFE983049:JFP983051 JPA983049:JPL983051 JYW983049:JZH983051 KIS983049:KJD983051 KSO983049:KSZ983051 LCK983049:LCV983051 LMG983049:LMR983051 LWC983049:LWN983051 MFY983049:MGJ983051 MPU983049:MQF983051 MZQ983049:NAB983051 NJM983049:NJX983051 NTI983049:NTT983051 ODE983049:ODP983051 ONA983049:ONL983051 OWW983049:OXH983051 PGS983049:PHD983051 PQO983049:PQZ983051 QAK983049:QAV983051 QKG983049:QKR983051 QUC983049:QUN983051 RDY983049:REJ983051 RNU983049:ROF983051 RXQ983049:RYB983051 SHM983049:SHX983051 SRI983049:SRT983051 TBE983049:TBP983051 TLA983049:TLL983051 TUW983049:TVH983051 UES983049:UFD983051 UOO983049:UOZ983051 UYK983049:UYV983051 VIG983049:VIR983051 VSC983049:VSN983051 WBY983049:WCJ983051 WLU983049:WMF983051 WVQ983049:WWB983051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3:T65543 JE65543:JP65543 TA65543:TL65543 ACW65543:ADH65543 AMS65543:AND65543 AWO65543:AWZ65543 BGK65543:BGV65543 BQG65543:BQR65543 CAC65543:CAN65543 CJY65543:CKJ65543 CTU65543:CUF65543 DDQ65543:DEB65543 DNM65543:DNX65543 DXI65543:DXT65543 EHE65543:EHP65543 ERA65543:ERL65543 FAW65543:FBH65543 FKS65543:FLD65543 FUO65543:FUZ65543 GEK65543:GEV65543 GOG65543:GOR65543 GYC65543:GYN65543 HHY65543:HIJ65543 HRU65543:HSF65543 IBQ65543:ICB65543 ILM65543:ILX65543 IVI65543:IVT65543 JFE65543:JFP65543 JPA65543:JPL65543 JYW65543:JZH65543 KIS65543:KJD65543 KSO65543:KSZ65543 LCK65543:LCV65543 LMG65543:LMR65543 LWC65543:LWN65543 MFY65543:MGJ65543 MPU65543:MQF65543 MZQ65543:NAB65543 NJM65543:NJX65543 NTI65543:NTT65543 ODE65543:ODP65543 ONA65543:ONL65543 OWW65543:OXH65543 PGS65543:PHD65543 PQO65543:PQZ65543 QAK65543:QAV65543 QKG65543:QKR65543 QUC65543:QUN65543 RDY65543:REJ65543 RNU65543:ROF65543 RXQ65543:RYB65543 SHM65543:SHX65543 SRI65543:SRT65543 TBE65543:TBP65543 TLA65543:TLL65543 TUW65543:TVH65543 UES65543:UFD65543 UOO65543:UOZ65543 UYK65543:UYV65543 VIG65543:VIR65543 VSC65543:VSN65543 WBY65543:WCJ65543 WLU65543:WMF65543 WVQ65543:WWB65543 I131079:T131079 JE131079:JP131079 TA131079:TL131079 ACW131079:ADH131079 AMS131079:AND131079 AWO131079:AWZ131079 BGK131079:BGV131079 BQG131079:BQR131079 CAC131079:CAN131079 CJY131079:CKJ131079 CTU131079:CUF131079 DDQ131079:DEB131079 DNM131079:DNX131079 DXI131079:DXT131079 EHE131079:EHP131079 ERA131079:ERL131079 FAW131079:FBH131079 FKS131079:FLD131079 FUO131079:FUZ131079 GEK131079:GEV131079 GOG131079:GOR131079 GYC131079:GYN131079 HHY131079:HIJ131079 HRU131079:HSF131079 IBQ131079:ICB131079 ILM131079:ILX131079 IVI131079:IVT131079 JFE131079:JFP131079 JPA131079:JPL131079 JYW131079:JZH131079 KIS131079:KJD131079 KSO131079:KSZ131079 LCK131079:LCV131079 LMG131079:LMR131079 LWC131079:LWN131079 MFY131079:MGJ131079 MPU131079:MQF131079 MZQ131079:NAB131079 NJM131079:NJX131079 NTI131079:NTT131079 ODE131079:ODP131079 ONA131079:ONL131079 OWW131079:OXH131079 PGS131079:PHD131079 PQO131079:PQZ131079 QAK131079:QAV131079 QKG131079:QKR131079 QUC131079:QUN131079 RDY131079:REJ131079 RNU131079:ROF131079 RXQ131079:RYB131079 SHM131079:SHX131079 SRI131079:SRT131079 TBE131079:TBP131079 TLA131079:TLL131079 TUW131079:TVH131079 UES131079:UFD131079 UOO131079:UOZ131079 UYK131079:UYV131079 VIG131079:VIR131079 VSC131079:VSN131079 WBY131079:WCJ131079 WLU131079:WMF131079 WVQ131079:WWB131079 I196615:T196615 JE196615:JP196615 TA196615:TL196615 ACW196615:ADH196615 AMS196615:AND196615 AWO196615:AWZ196615 BGK196615:BGV196615 BQG196615:BQR196615 CAC196615:CAN196615 CJY196615:CKJ196615 CTU196615:CUF196615 DDQ196615:DEB196615 DNM196615:DNX196615 DXI196615:DXT196615 EHE196615:EHP196615 ERA196615:ERL196615 FAW196615:FBH196615 FKS196615:FLD196615 FUO196615:FUZ196615 GEK196615:GEV196615 GOG196615:GOR196615 GYC196615:GYN196615 HHY196615:HIJ196615 HRU196615:HSF196615 IBQ196615:ICB196615 ILM196615:ILX196615 IVI196615:IVT196615 JFE196615:JFP196615 JPA196615:JPL196615 JYW196615:JZH196615 KIS196615:KJD196615 KSO196615:KSZ196615 LCK196615:LCV196615 LMG196615:LMR196615 LWC196615:LWN196615 MFY196615:MGJ196615 MPU196615:MQF196615 MZQ196615:NAB196615 NJM196615:NJX196615 NTI196615:NTT196615 ODE196615:ODP196615 ONA196615:ONL196615 OWW196615:OXH196615 PGS196615:PHD196615 PQO196615:PQZ196615 QAK196615:QAV196615 QKG196615:QKR196615 QUC196615:QUN196615 RDY196615:REJ196615 RNU196615:ROF196615 RXQ196615:RYB196615 SHM196615:SHX196615 SRI196615:SRT196615 TBE196615:TBP196615 TLA196615:TLL196615 TUW196615:TVH196615 UES196615:UFD196615 UOO196615:UOZ196615 UYK196615:UYV196615 VIG196615:VIR196615 VSC196615:VSN196615 WBY196615:WCJ196615 WLU196615:WMF196615 WVQ196615:WWB196615 I262151:T262151 JE262151:JP262151 TA262151:TL262151 ACW262151:ADH262151 AMS262151:AND262151 AWO262151:AWZ262151 BGK262151:BGV262151 BQG262151:BQR262151 CAC262151:CAN262151 CJY262151:CKJ262151 CTU262151:CUF262151 DDQ262151:DEB262151 DNM262151:DNX262151 DXI262151:DXT262151 EHE262151:EHP262151 ERA262151:ERL262151 FAW262151:FBH262151 FKS262151:FLD262151 FUO262151:FUZ262151 GEK262151:GEV262151 GOG262151:GOR262151 GYC262151:GYN262151 HHY262151:HIJ262151 HRU262151:HSF262151 IBQ262151:ICB262151 ILM262151:ILX262151 IVI262151:IVT262151 JFE262151:JFP262151 JPA262151:JPL262151 JYW262151:JZH262151 KIS262151:KJD262151 KSO262151:KSZ262151 LCK262151:LCV262151 LMG262151:LMR262151 LWC262151:LWN262151 MFY262151:MGJ262151 MPU262151:MQF262151 MZQ262151:NAB262151 NJM262151:NJX262151 NTI262151:NTT262151 ODE262151:ODP262151 ONA262151:ONL262151 OWW262151:OXH262151 PGS262151:PHD262151 PQO262151:PQZ262151 QAK262151:QAV262151 QKG262151:QKR262151 QUC262151:QUN262151 RDY262151:REJ262151 RNU262151:ROF262151 RXQ262151:RYB262151 SHM262151:SHX262151 SRI262151:SRT262151 TBE262151:TBP262151 TLA262151:TLL262151 TUW262151:TVH262151 UES262151:UFD262151 UOO262151:UOZ262151 UYK262151:UYV262151 VIG262151:VIR262151 VSC262151:VSN262151 WBY262151:WCJ262151 WLU262151:WMF262151 WVQ262151:WWB262151 I327687:T327687 JE327687:JP327687 TA327687:TL327687 ACW327687:ADH327687 AMS327687:AND327687 AWO327687:AWZ327687 BGK327687:BGV327687 BQG327687:BQR327687 CAC327687:CAN327687 CJY327687:CKJ327687 CTU327687:CUF327687 DDQ327687:DEB327687 DNM327687:DNX327687 DXI327687:DXT327687 EHE327687:EHP327687 ERA327687:ERL327687 FAW327687:FBH327687 FKS327687:FLD327687 FUO327687:FUZ327687 GEK327687:GEV327687 GOG327687:GOR327687 GYC327687:GYN327687 HHY327687:HIJ327687 HRU327687:HSF327687 IBQ327687:ICB327687 ILM327687:ILX327687 IVI327687:IVT327687 JFE327687:JFP327687 JPA327687:JPL327687 JYW327687:JZH327687 KIS327687:KJD327687 KSO327687:KSZ327687 LCK327687:LCV327687 LMG327687:LMR327687 LWC327687:LWN327687 MFY327687:MGJ327687 MPU327687:MQF327687 MZQ327687:NAB327687 NJM327687:NJX327687 NTI327687:NTT327687 ODE327687:ODP327687 ONA327687:ONL327687 OWW327687:OXH327687 PGS327687:PHD327687 PQO327687:PQZ327687 QAK327687:QAV327687 QKG327687:QKR327687 QUC327687:QUN327687 RDY327687:REJ327687 RNU327687:ROF327687 RXQ327687:RYB327687 SHM327687:SHX327687 SRI327687:SRT327687 TBE327687:TBP327687 TLA327687:TLL327687 TUW327687:TVH327687 UES327687:UFD327687 UOO327687:UOZ327687 UYK327687:UYV327687 VIG327687:VIR327687 VSC327687:VSN327687 WBY327687:WCJ327687 WLU327687:WMF327687 WVQ327687:WWB327687 I393223:T393223 JE393223:JP393223 TA393223:TL393223 ACW393223:ADH393223 AMS393223:AND393223 AWO393223:AWZ393223 BGK393223:BGV393223 BQG393223:BQR393223 CAC393223:CAN393223 CJY393223:CKJ393223 CTU393223:CUF393223 DDQ393223:DEB393223 DNM393223:DNX393223 DXI393223:DXT393223 EHE393223:EHP393223 ERA393223:ERL393223 FAW393223:FBH393223 FKS393223:FLD393223 FUO393223:FUZ393223 GEK393223:GEV393223 GOG393223:GOR393223 GYC393223:GYN393223 HHY393223:HIJ393223 HRU393223:HSF393223 IBQ393223:ICB393223 ILM393223:ILX393223 IVI393223:IVT393223 JFE393223:JFP393223 JPA393223:JPL393223 JYW393223:JZH393223 KIS393223:KJD393223 KSO393223:KSZ393223 LCK393223:LCV393223 LMG393223:LMR393223 LWC393223:LWN393223 MFY393223:MGJ393223 MPU393223:MQF393223 MZQ393223:NAB393223 NJM393223:NJX393223 NTI393223:NTT393223 ODE393223:ODP393223 ONA393223:ONL393223 OWW393223:OXH393223 PGS393223:PHD393223 PQO393223:PQZ393223 QAK393223:QAV393223 QKG393223:QKR393223 QUC393223:QUN393223 RDY393223:REJ393223 RNU393223:ROF393223 RXQ393223:RYB393223 SHM393223:SHX393223 SRI393223:SRT393223 TBE393223:TBP393223 TLA393223:TLL393223 TUW393223:TVH393223 UES393223:UFD393223 UOO393223:UOZ393223 UYK393223:UYV393223 VIG393223:VIR393223 VSC393223:VSN393223 WBY393223:WCJ393223 WLU393223:WMF393223 WVQ393223:WWB393223 I458759:T458759 JE458759:JP458759 TA458759:TL458759 ACW458759:ADH458759 AMS458759:AND458759 AWO458759:AWZ458759 BGK458759:BGV458759 BQG458759:BQR458759 CAC458759:CAN458759 CJY458759:CKJ458759 CTU458759:CUF458759 DDQ458759:DEB458759 DNM458759:DNX458759 DXI458759:DXT458759 EHE458759:EHP458759 ERA458759:ERL458759 FAW458759:FBH458759 FKS458759:FLD458759 FUO458759:FUZ458759 GEK458759:GEV458759 GOG458759:GOR458759 GYC458759:GYN458759 HHY458759:HIJ458759 HRU458759:HSF458759 IBQ458759:ICB458759 ILM458759:ILX458759 IVI458759:IVT458759 JFE458759:JFP458759 JPA458759:JPL458759 JYW458759:JZH458759 KIS458759:KJD458759 KSO458759:KSZ458759 LCK458759:LCV458759 LMG458759:LMR458759 LWC458759:LWN458759 MFY458759:MGJ458759 MPU458759:MQF458759 MZQ458759:NAB458759 NJM458759:NJX458759 NTI458759:NTT458759 ODE458759:ODP458759 ONA458759:ONL458759 OWW458759:OXH458759 PGS458759:PHD458759 PQO458759:PQZ458759 QAK458759:QAV458759 QKG458759:QKR458759 QUC458759:QUN458759 RDY458759:REJ458759 RNU458759:ROF458759 RXQ458759:RYB458759 SHM458759:SHX458759 SRI458759:SRT458759 TBE458759:TBP458759 TLA458759:TLL458759 TUW458759:TVH458759 UES458759:UFD458759 UOO458759:UOZ458759 UYK458759:UYV458759 VIG458759:VIR458759 VSC458759:VSN458759 WBY458759:WCJ458759 WLU458759:WMF458759 WVQ458759:WWB458759 I524295:T524295 JE524295:JP524295 TA524295:TL524295 ACW524295:ADH524295 AMS524295:AND524295 AWO524295:AWZ524295 BGK524295:BGV524295 BQG524295:BQR524295 CAC524295:CAN524295 CJY524295:CKJ524295 CTU524295:CUF524295 DDQ524295:DEB524295 DNM524295:DNX524295 DXI524295:DXT524295 EHE524295:EHP524295 ERA524295:ERL524295 FAW524295:FBH524295 FKS524295:FLD524295 FUO524295:FUZ524295 GEK524295:GEV524295 GOG524295:GOR524295 GYC524295:GYN524295 HHY524295:HIJ524295 HRU524295:HSF524295 IBQ524295:ICB524295 ILM524295:ILX524295 IVI524295:IVT524295 JFE524295:JFP524295 JPA524295:JPL524295 JYW524295:JZH524295 KIS524295:KJD524295 KSO524295:KSZ524295 LCK524295:LCV524295 LMG524295:LMR524295 LWC524295:LWN524295 MFY524295:MGJ524295 MPU524295:MQF524295 MZQ524295:NAB524295 NJM524295:NJX524295 NTI524295:NTT524295 ODE524295:ODP524295 ONA524295:ONL524295 OWW524295:OXH524295 PGS524295:PHD524295 PQO524295:PQZ524295 QAK524295:QAV524295 QKG524295:QKR524295 QUC524295:QUN524295 RDY524295:REJ524295 RNU524295:ROF524295 RXQ524295:RYB524295 SHM524295:SHX524295 SRI524295:SRT524295 TBE524295:TBP524295 TLA524295:TLL524295 TUW524295:TVH524295 UES524295:UFD524295 UOO524295:UOZ524295 UYK524295:UYV524295 VIG524295:VIR524295 VSC524295:VSN524295 WBY524295:WCJ524295 WLU524295:WMF524295 WVQ524295:WWB524295 I589831:T589831 JE589831:JP589831 TA589831:TL589831 ACW589831:ADH589831 AMS589831:AND589831 AWO589831:AWZ589831 BGK589831:BGV589831 BQG589831:BQR589831 CAC589831:CAN589831 CJY589831:CKJ589831 CTU589831:CUF589831 DDQ589831:DEB589831 DNM589831:DNX589831 DXI589831:DXT589831 EHE589831:EHP589831 ERA589831:ERL589831 FAW589831:FBH589831 FKS589831:FLD589831 FUO589831:FUZ589831 GEK589831:GEV589831 GOG589831:GOR589831 GYC589831:GYN589831 HHY589831:HIJ589831 HRU589831:HSF589831 IBQ589831:ICB589831 ILM589831:ILX589831 IVI589831:IVT589831 JFE589831:JFP589831 JPA589831:JPL589831 JYW589831:JZH589831 KIS589831:KJD589831 KSO589831:KSZ589831 LCK589831:LCV589831 LMG589831:LMR589831 LWC589831:LWN589831 MFY589831:MGJ589831 MPU589831:MQF589831 MZQ589831:NAB589831 NJM589831:NJX589831 NTI589831:NTT589831 ODE589831:ODP589831 ONA589831:ONL589831 OWW589831:OXH589831 PGS589831:PHD589831 PQO589831:PQZ589831 QAK589831:QAV589831 QKG589831:QKR589831 QUC589831:QUN589831 RDY589831:REJ589831 RNU589831:ROF589831 RXQ589831:RYB589831 SHM589831:SHX589831 SRI589831:SRT589831 TBE589831:TBP589831 TLA589831:TLL589831 TUW589831:TVH589831 UES589831:UFD589831 UOO589831:UOZ589831 UYK589831:UYV589831 VIG589831:VIR589831 VSC589831:VSN589831 WBY589831:WCJ589831 WLU589831:WMF589831 WVQ589831:WWB589831 I655367:T655367 JE655367:JP655367 TA655367:TL655367 ACW655367:ADH655367 AMS655367:AND655367 AWO655367:AWZ655367 BGK655367:BGV655367 BQG655367:BQR655367 CAC655367:CAN655367 CJY655367:CKJ655367 CTU655367:CUF655367 DDQ655367:DEB655367 DNM655367:DNX655367 DXI655367:DXT655367 EHE655367:EHP655367 ERA655367:ERL655367 FAW655367:FBH655367 FKS655367:FLD655367 FUO655367:FUZ655367 GEK655367:GEV655367 GOG655367:GOR655367 GYC655367:GYN655367 HHY655367:HIJ655367 HRU655367:HSF655367 IBQ655367:ICB655367 ILM655367:ILX655367 IVI655367:IVT655367 JFE655367:JFP655367 JPA655367:JPL655367 JYW655367:JZH655367 KIS655367:KJD655367 KSO655367:KSZ655367 LCK655367:LCV655367 LMG655367:LMR655367 LWC655367:LWN655367 MFY655367:MGJ655367 MPU655367:MQF655367 MZQ655367:NAB655367 NJM655367:NJX655367 NTI655367:NTT655367 ODE655367:ODP655367 ONA655367:ONL655367 OWW655367:OXH655367 PGS655367:PHD655367 PQO655367:PQZ655367 QAK655367:QAV655367 QKG655367:QKR655367 QUC655367:QUN655367 RDY655367:REJ655367 RNU655367:ROF655367 RXQ655367:RYB655367 SHM655367:SHX655367 SRI655367:SRT655367 TBE655367:TBP655367 TLA655367:TLL655367 TUW655367:TVH655367 UES655367:UFD655367 UOO655367:UOZ655367 UYK655367:UYV655367 VIG655367:VIR655367 VSC655367:VSN655367 WBY655367:WCJ655367 WLU655367:WMF655367 WVQ655367:WWB655367 I720903:T720903 JE720903:JP720903 TA720903:TL720903 ACW720903:ADH720903 AMS720903:AND720903 AWO720903:AWZ720903 BGK720903:BGV720903 BQG720903:BQR720903 CAC720903:CAN720903 CJY720903:CKJ720903 CTU720903:CUF720903 DDQ720903:DEB720903 DNM720903:DNX720903 DXI720903:DXT720903 EHE720903:EHP720903 ERA720903:ERL720903 FAW720903:FBH720903 FKS720903:FLD720903 FUO720903:FUZ720903 GEK720903:GEV720903 GOG720903:GOR720903 GYC720903:GYN720903 HHY720903:HIJ720903 HRU720903:HSF720903 IBQ720903:ICB720903 ILM720903:ILX720903 IVI720903:IVT720903 JFE720903:JFP720903 JPA720903:JPL720903 JYW720903:JZH720903 KIS720903:KJD720903 KSO720903:KSZ720903 LCK720903:LCV720903 LMG720903:LMR720903 LWC720903:LWN720903 MFY720903:MGJ720903 MPU720903:MQF720903 MZQ720903:NAB720903 NJM720903:NJX720903 NTI720903:NTT720903 ODE720903:ODP720903 ONA720903:ONL720903 OWW720903:OXH720903 PGS720903:PHD720903 PQO720903:PQZ720903 QAK720903:QAV720903 QKG720903:QKR720903 QUC720903:QUN720903 RDY720903:REJ720903 RNU720903:ROF720903 RXQ720903:RYB720903 SHM720903:SHX720903 SRI720903:SRT720903 TBE720903:TBP720903 TLA720903:TLL720903 TUW720903:TVH720903 UES720903:UFD720903 UOO720903:UOZ720903 UYK720903:UYV720903 VIG720903:VIR720903 VSC720903:VSN720903 WBY720903:WCJ720903 WLU720903:WMF720903 WVQ720903:WWB720903 I786439:T786439 JE786439:JP786439 TA786439:TL786439 ACW786439:ADH786439 AMS786439:AND786439 AWO786439:AWZ786439 BGK786439:BGV786439 BQG786439:BQR786439 CAC786439:CAN786439 CJY786439:CKJ786439 CTU786439:CUF786439 DDQ786439:DEB786439 DNM786439:DNX786439 DXI786439:DXT786439 EHE786439:EHP786439 ERA786439:ERL786439 FAW786439:FBH786439 FKS786439:FLD786439 FUO786439:FUZ786439 GEK786439:GEV786439 GOG786439:GOR786439 GYC786439:GYN786439 HHY786439:HIJ786439 HRU786439:HSF786439 IBQ786439:ICB786439 ILM786439:ILX786439 IVI786439:IVT786439 JFE786439:JFP786439 JPA786439:JPL786439 JYW786439:JZH786439 KIS786439:KJD786439 KSO786439:KSZ786439 LCK786439:LCV786439 LMG786439:LMR786439 LWC786439:LWN786439 MFY786439:MGJ786439 MPU786439:MQF786439 MZQ786439:NAB786439 NJM786439:NJX786439 NTI786439:NTT786439 ODE786439:ODP786439 ONA786439:ONL786439 OWW786439:OXH786439 PGS786439:PHD786439 PQO786439:PQZ786439 QAK786439:QAV786439 QKG786439:QKR786439 QUC786439:QUN786439 RDY786439:REJ786439 RNU786439:ROF786439 RXQ786439:RYB786439 SHM786439:SHX786439 SRI786439:SRT786439 TBE786439:TBP786439 TLA786439:TLL786439 TUW786439:TVH786439 UES786439:UFD786439 UOO786439:UOZ786439 UYK786439:UYV786439 VIG786439:VIR786439 VSC786439:VSN786439 WBY786439:WCJ786439 WLU786439:WMF786439 WVQ786439:WWB786439 I851975:T851975 JE851975:JP851975 TA851975:TL851975 ACW851975:ADH851975 AMS851975:AND851975 AWO851975:AWZ851975 BGK851975:BGV851975 BQG851975:BQR851975 CAC851975:CAN851975 CJY851975:CKJ851975 CTU851975:CUF851975 DDQ851975:DEB851975 DNM851975:DNX851975 DXI851975:DXT851975 EHE851975:EHP851975 ERA851975:ERL851975 FAW851975:FBH851975 FKS851975:FLD851975 FUO851975:FUZ851975 GEK851975:GEV851975 GOG851975:GOR851975 GYC851975:GYN851975 HHY851975:HIJ851975 HRU851975:HSF851975 IBQ851975:ICB851975 ILM851975:ILX851975 IVI851975:IVT851975 JFE851975:JFP851975 JPA851975:JPL851975 JYW851975:JZH851975 KIS851975:KJD851975 KSO851975:KSZ851975 LCK851975:LCV851975 LMG851975:LMR851975 LWC851975:LWN851975 MFY851975:MGJ851975 MPU851975:MQF851975 MZQ851975:NAB851975 NJM851975:NJX851975 NTI851975:NTT851975 ODE851975:ODP851975 ONA851975:ONL851975 OWW851975:OXH851975 PGS851975:PHD851975 PQO851975:PQZ851975 QAK851975:QAV851975 QKG851975:QKR851975 QUC851975:QUN851975 RDY851975:REJ851975 RNU851975:ROF851975 RXQ851975:RYB851975 SHM851975:SHX851975 SRI851975:SRT851975 TBE851975:TBP851975 TLA851975:TLL851975 TUW851975:TVH851975 UES851975:UFD851975 UOO851975:UOZ851975 UYK851975:UYV851975 VIG851975:VIR851975 VSC851975:VSN851975 WBY851975:WCJ851975 WLU851975:WMF851975 WVQ851975:WWB851975 I917511:T917511 JE917511:JP917511 TA917511:TL917511 ACW917511:ADH917511 AMS917511:AND917511 AWO917511:AWZ917511 BGK917511:BGV917511 BQG917511:BQR917511 CAC917511:CAN917511 CJY917511:CKJ917511 CTU917511:CUF917511 DDQ917511:DEB917511 DNM917511:DNX917511 DXI917511:DXT917511 EHE917511:EHP917511 ERA917511:ERL917511 FAW917511:FBH917511 FKS917511:FLD917511 FUO917511:FUZ917511 GEK917511:GEV917511 GOG917511:GOR917511 GYC917511:GYN917511 HHY917511:HIJ917511 HRU917511:HSF917511 IBQ917511:ICB917511 ILM917511:ILX917511 IVI917511:IVT917511 JFE917511:JFP917511 JPA917511:JPL917511 JYW917511:JZH917511 KIS917511:KJD917511 KSO917511:KSZ917511 LCK917511:LCV917511 LMG917511:LMR917511 LWC917511:LWN917511 MFY917511:MGJ917511 MPU917511:MQF917511 MZQ917511:NAB917511 NJM917511:NJX917511 NTI917511:NTT917511 ODE917511:ODP917511 ONA917511:ONL917511 OWW917511:OXH917511 PGS917511:PHD917511 PQO917511:PQZ917511 QAK917511:QAV917511 QKG917511:QKR917511 QUC917511:QUN917511 RDY917511:REJ917511 RNU917511:ROF917511 RXQ917511:RYB917511 SHM917511:SHX917511 SRI917511:SRT917511 TBE917511:TBP917511 TLA917511:TLL917511 TUW917511:TVH917511 UES917511:UFD917511 UOO917511:UOZ917511 UYK917511:UYV917511 VIG917511:VIR917511 VSC917511:VSN917511 WBY917511:WCJ917511 WLU917511:WMF917511 WVQ917511:WWB917511 I983047:T983047 JE983047:JP983047 TA983047:TL983047 ACW983047:ADH983047 AMS983047:AND983047 AWO983047:AWZ983047 BGK983047:BGV983047 BQG983047:BQR983047 CAC983047:CAN983047 CJY983047:CKJ983047 CTU983047:CUF983047 DDQ983047:DEB983047 DNM983047:DNX983047 DXI983047:DXT983047 EHE983047:EHP983047 ERA983047:ERL983047 FAW983047:FBH983047 FKS983047:FLD983047 FUO983047:FUZ983047 GEK983047:GEV983047 GOG983047:GOR983047 GYC983047:GYN983047 HHY983047:HIJ983047 HRU983047:HSF983047 IBQ983047:ICB983047 ILM983047:ILX983047 IVI983047:IVT983047 JFE983047:JFP983047 JPA983047:JPL983047 JYW983047:JZH983047 KIS983047:KJD983047 KSO983047:KSZ983047 LCK983047:LCV983047 LMG983047:LMR983047 LWC983047:LWN983047 MFY983047:MGJ983047 MPU983047:MQF983047 MZQ983047:NAB983047 NJM983047:NJX983047 NTI983047:NTT983047 ODE983047:ODP983047 ONA983047:ONL983047 OWW983047:OXH983047 PGS983047:PHD983047 PQO983047:PQZ983047 QAK983047:QAV983047 QKG983047:QKR983047 QUC983047:QUN983047 RDY983047:REJ983047 RNU983047:ROF983047 RXQ983047:RYB983047 SHM983047:SHX983047 SRI983047:SRT983047 TBE983047:TBP983047 TLA983047:TLL983047 TUW983047:TVH983047 UES983047:UFD983047 UOO983047:UOZ983047 UYK983047:UYV983047 VIG983047:VIR983047 VSC983047:VSN983047 WBY983047:WCJ983047 WLU983047:WMF983047 WVQ983047:WWB983047" xr:uid="{9595E408-35DE-437C-857D-60D7A8FE4C64}"/>
  </dataValidations>
  <pageMargins left="0.31496062992125984" right="0.31496062992125984" top="0.94488188976377963" bottom="0.74803149606299213" header="0.31496062992125984" footer="0.31496062992125984"/>
  <pageSetup paperSize="9" scale="57" orientation="landscape" cellComments="asDisplayed" horizontalDpi="300" verticalDpi="300" r:id="rId1"/>
  <headerFooter>
    <oddHeader>&amp;C
&amp;"BIZ UDPゴシック,標準"&amp;12&amp;A</oddHeader>
    <oddFooter>&amp;R&amp;Z&amp;F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123F-9653-47C0-BB6D-1A2EF0AE3B91}">
  <dimension ref="A1:Q13"/>
  <sheetViews>
    <sheetView showGridLines="0" view="pageBreakPreview" zoomScale="80" zoomScaleNormal="90" zoomScaleSheetLayoutView="80" workbookViewId="0">
      <selection sqref="A1:Q9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4.625" style="42" customWidth="1"/>
    <col min="15" max="15" width="11.875" style="42" bestFit="1" customWidth="1"/>
    <col min="16" max="16" width="14.125" style="42" bestFit="1" customWidth="1"/>
    <col min="17" max="17" width="13.125" style="42" bestFit="1" customWidth="1"/>
    <col min="18" max="16384" width="9" style="42"/>
  </cols>
  <sheetData>
    <row r="1" spans="1:17" s="31" customFormat="1" ht="30" customHeight="1" x14ac:dyDescent="0.15">
      <c r="A1" s="28" t="s">
        <v>94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29" t="s">
        <v>31</v>
      </c>
      <c r="O1" s="29" t="s">
        <v>29</v>
      </c>
      <c r="P1" s="29" t="s">
        <v>34</v>
      </c>
      <c r="Q1" s="30" t="s">
        <v>95</v>
      </c>
    </row>
    <row r="2" spans="1:17" s="31" customFormat="1" ht="30" customHeight="1" x14ac:dyDescent="0.15">
      <c r="A2" s="54" t="s">
        <v>36</v>
      </c>
      <c r="B2" s="50">
        <v>79177</v>
      </c>
      <c r="C2" s="50">
        <v>61656</v>
      </c>
      <c r="D2" s="50">
        <v>65463</v>
      </c>
      <c r="E2" s="50">
        <v>86449</v>
      </c>
      <c r="F2" s="50">
        <v>97109</v>
      </c>
      <c r="G2" s="50">
        <v>70401</v>
      </c>
      <c r="H2" s="50">
        <v>68505</v>
      </c>
      <c r="I2" s="50">
        <v>108991</v>
      </c>
      <c r="J2" s="50">
        <v>176470</v>
      </c>
      <c r="K2" s="50">
        <v>183768</v>
      </c>
      <c r="L2" s="50">
        <v>166525</v>
      </c>
      <c r="M2" s="50">
        <v>141369</v>
      </c>
      <c r="N2" s="56">
        <f>SUM(B2:M2)</f>
        <v>1305883</v>
      </c>
      <c r="O2" s="34">
        <f>AVERAGE(B2:M2)</f>
        <v>108823.58333333333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65836</v>
      </c>
      <c r="C3" s="33">
        <f t="shared" ref="C3:M3" si="0">C2-C5</f>
        <v>51471</v>
      </c>
      <c r="D3" s="33">
        <f t="shared" si="0"/>
        <v>54352</v>
      </c>
      <c r="E3" s="33">
        <f t="shared" si="0"/>
        <v>71097</v>
      </c>
      <c r="F3" s="33">
        <f t="shared" si="0"/>
        <v>81746</v>
      </c>
      <c r="G3" s="33">
        <f t="shared" si="0"/>
        <v>58008</v>
      </c>
      <c r="H3" s="33">
        <f t="shared" si="0"/>
        <v>55451</v>
      </c>
      <c r="I3" s="33">
        <f t="shared" si="0"/>
        <v>85868</v>
      </c>
      <c r="J3" s="33">
        <f t="shared" si="0"/>
        <v>135024</v>
      </c>
      <c r="K3" s="33">
        <f t="shared" si="0"/>
        <v>142072</v>
      </c>
      <c r="L3" s="33">
        <f t="shared" si="0"/>
        <v>127290</v>
      </c>
      <c r="M3" s="33">
        <f t="shared" si="0"/>
        <v>109278</v>
      </c>
      <c r="N3" s="56">
        <f>SUM(B3:M3)</f>
        <v>1037493</v>
      </c>
      <c r="O3" s="34">
        <f>AVERAGE(B3:M3)</f>
        <v>86457.75</v>
      </c>
      <c r="P3" s="34"/>
      <c r="Q3" s="36">
        <f>N7*P4</f>
        <v>31130892.800000001</v>
      </c>
    </row>
    <row r="4" spans="1:17" s="31" customFormat="1" ht="30" customHeight="1" x14ac:dyDescent="0.15">
      <c r="A4" s="32" t="s">
        <v>28</v>
      </c>
      <c r="B4" s="37">
        <f>B3/B2</f>
        <v>0.83150409841241779</v>
      </c>
      <c r="C4" s="37">
        <f t="shared" ref="C4:M4" si="1">C3/C2</f>
        <v>0.8348092643051771</v>
      </c>
      <c r="D4" s="37">
        <f t="shared" si="1"/>
        <v>0.83027053450040478</v>
      </c>
      <c r="E4" s="37">
        <f t="shared" si="1"/>
        <v>0.82241552823051745</v>
      </c>
      <c r="F4" s="37">
        <f t="shared" si="1"/>
        <v>0.8417963319568732</v>
      </c>
      <c r="G4" s="37">
        <f t="shared" si="1"/>
        <v>0.82396556867089954</v>
      </c>
      <c r="H4" s="37">
        <f>H3/H2</f>
        <v>0.80944456609006643</v>
      </c>
      <c r="I4" s="37">
        <f t="shared" si="1"/>
        <v>0.78784486792487451</v>
      </c>
      <c r="J4" s="37">
        <f t="shared" si="1"/>
        <v>0.76513855046183488</v>
      </c>
      <c r="K4" s="37">
        <f t="shared" si="1"/>
        <v>0.77310521962474421</v>
      </c>
      <c r="L4" s="37">
        <f t="shared" si="1"/>
        <v>0.76438973127158083</v>
      </c>
      <c r="M4" s="37">
        <f t="shared" si="1"/>
        <v>0.7729983235362774</v>
      </c>
      <c r="N4" s="37"/>
      <c r="O4" s="38">
        <f>AVERAGE(B4:M4)</f>
        <v>0.80480688208213913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13341</v>
      </c>
      <c r="C5" s="50">
        <v>10185</v>
      </c>
      <c r="D5" s="50">
        <v>11111</v>
      </c>
      <c r="E5" s="50">
        <v>15352</v>
      </c>
      <c r="F5" s="50">
        <v>15363</v>
      </c>
      <c r="G5" s="50">
        <v>12393</v>
      </c>
      <c r="H5" s="50">
        <v>13054</v>
      </c>
      <c r="I5" s="50">
        <v>23123</v>
      </c>
      <c r="J5" s="50">
        <v>41446</v>
      </c>
      <c r="K5" s="50">
        <v>41696</v>
      </c>
      <c r="L5" s="50">
        <v>39235</v>
      </c>
      <c r="M5" s="50">
        <v>32091</v>
      </c>
      <c r="N5" s="56">
        <f>SUM(B5:M5)</f>
        <v>268390</v>
      </c>
      <c r="O5" s="34">
        <f>AVERAGE(B5:M5)</f>
        <v>22365.833333333332</v>
      </c>
      <c r="P5" s="34"/>
      <c r="Q5" s="36"/>
    </row>
    <row r="6" spans="1:17" ht="30" customHeight="1" x14ac:dyDescent="0.15">
      <c r="A6" s="32" t="s">
        <v>28</v>
      </c>
      <c r="B6" s="60">
        <f>B5/B2</f>
        <v>0.16849590158758226</v>
      </c>
      <c r="C6" s="60">
        <f t="shared" ref="C6:M6" si="2">C5/C2</f>
        <v>0.1651907356948229</v>
      </c>
      <c r="D6" s="60">
        <f t="shared" si="2"/>
        <v>0.16972946549959519</v>
      </c>
      <c r="E6" s="60">
        <f>E5/E2</f>
        <v>0.17758447176948258</v>
      </c>
      <c r="F6" s="60">
        <f t="shared" si="2"/>
        <v>0.1582036680431268</v>
      </c>
      <c r="G6" s="60">
        <f t="shared" si="2"/>
        <v>0.17603443132910043</v>
      </c>
      <c r="H6" s="60">
        <f t="shared" si="2"/>
        <v>0.19055543390993357</v>
      </c>
      <c r="I6" s="60">
        <f t="shared" si="2"/>
        <v>0.21215513207512546</v>
      </c>
      <c r="J6" s="60">
        <f t="shared" si="2"/>
        <v>0.23486144953816512</v>
      </c>
      <c r="K6" s="60">
        <f t="shared" si="2"/>
        <v>0.22689478037525576</v>
      </c>
      <c r="L6" s="60">
        <f t="shared" si="2"/>
        <v>0.23561026872841917</v>
      </c>
      <c r="M6" s="60">
        <f t="shared" si="2"/>
        <v>0.2270016764637226</v>
      </c>
      <c r="N6" s="39"/>
      <c r="O6" s="40">
        <f>AVERAGE(B6:M6)</f>
        <v>0.19519311791786098</v>
      </c>
      <c r="P6" s="53">
        <v>0.2</v>
      </c>
      <c r="Q6" s="41">
        <f>N7*P6</f>
        <v>7782723.2000000002</v>
      </c>
    </row>
    <row r="7" spans="1:17" ht="30" customHeight="1" x14ac:dyDescent="0.15">
      <c r="A7" s="54" t="s">
        <v>38</v>
      </c>
      <c r="B7" s="51">
        <v>2335245</v>
      </c>
      <c r="C7" s="51">
        <v>2084864</v>
      </c>
      <c r="D7" s="51">
        <v>2267053</v>
      </c>
      <c r="E7" s="51">
        <v>2919031</v>
      </c>
      <c r="F7" s="51">
        <v>3181398</v>
      </c>
      <c r="G7" s="51">
        <v>2324929</v>
      </c>
      <c r="H7" s="51">
        <v>2237170</v>
      </c>
      <c r="I7" s="51">
        <v>3225751</v>
      </c>
      <c r="J7" s="51">
        <v>5004563</v>
      </c>
      <c r="K7" s="51">
        <v>5120346</v>
      </c>
      <c r="L7" s="51">
        <v>4379712</v>
      </c>
      <c r="M7" s="51">
        <v>3833554</v>
      </c>
      <c r="N7" s="57">
        <f>SUM(B7:M7)</f>
        <v>38913616</v>
      </c>
      <c r="O7" s="34">
        <f t="shared" ref="O7:O8" si="3">AVERAGE(B7:M7)</f>
        <v>3242801.3333333335</v>
      </c>
      <c r="P7" s="44"/>
      <c r="Q7" s="45"/>
    </row>
    <row r="8" spans="1:17" ht="30" customHeight="1" x14ac:dyDescent="0.15">
      <c r="A8" s="54" t="s">
        <v>39</v>
      </c>
      <c r="B8" s="51">
        <v>1897793</v>
      </c>
      <c r="C8" s="51">
        <v>1706374</v>
      </c>
      <c r="D8" s="51">
        <v>1853713</v>
      </c>
      <c r="E8" s="51">
        <v>2359281</v>
      </c>
      <c r="F8" s="51">
        <v>2636695</v>
      </c>
      <c r="G8" s="51">
        <v>1878458</v>
      </c>
      <c r="H8" s="51">
        <v>1773691</v>
      </c>
      <c r="I8" s="51">
        <v>2466694</v>
      </c>
      <c r="J8" s="51">
        <v>3687056</v>
      </c>
      <c r="K8" s="51">
        <v>3802392</v>
      </c>
      <c r="L8" s="51">
        <v>3212657</v>
      </c>
      <c r="M8" s="51">
        <v>2855143</v>
      </c>
      <c r="N8" s="57">
        <f>SUM(B8:M8)</f>
        <v>30129947</v>
      </c>
      <c r="O8" s="34">
        <f t="shared" si="3"/>
        <v>2510828.9166666665</v>
      </c>
      <c r="P8" s="43"/>
      <c r="Q8" s="45"/>
    </row>
    <row r="9" spans="1:17" ht="30" customHeight="1" x14ac:dyDescent="0.15">
      <c r="A9" s="98" t="s">
        <v>82</v>
      </c>
      <c r="B9" s="55">
        <f>B8/B7</f>
        <v>0.81267404490749362</v>
      </c>
      <c r="C9" s="55">
        <f t="shared" ref="C9:M9" si="4">C8/C7</f>
        <v>0.81845818240422397</v>
      </c>
      <c r="D9" s="55">
        <f t="shared" si="4"/>
        <v>0.81767519330161231</v>
      </c>
      <c r="E9" s="55">
        <f t="shared" si="4"/>
        <v>0.80824115948066333</v>
      </c>
      <c r="F9" s="55">
        <f t="shared" si="4"/>
        <v>0.82878501841014551</v>
      </c>
      <c r="G9" s="55">
        <f t="shared" si="4"/>
        <v>0.80796359802815487</v>
      </c>
      <c r="H9" s="55">
        <f t="shared" si="4"/>
        <v>0.79282799250839231</v>
      </c>
      <c r="I9" s="55">
        <f t="shared" si="4"/>
        <v>0.76468828499161901</v>
      </c>
      <c r="J9" s="55">
        <f t="shared" si="4"/>
        <v>0.73673885212355206</v>
      </c>
      <c r="K9" s="55">
        <f t="shared" si="4"/>
        <v>0.74260450368002473</v>
      </c>
      <c r="L9" s="55">
        <f t="shared" si="4"/>
        <v>0.73353156554586241</v>
      </c>
      <c r="M9" s="55">
        <f t="shared" si="4"/>
        <v>0.74477703979127463</v>
      </c>
      <c r="N9" s="55"/>
      <c r="O9" s="61">
        <f>AVERAGE(B9:M9)</f>
        <v>0.78408045293108497</v>
      </c>
      <c r="P9" s="48"/>
      <c r="Q9" s="49"/>
    </row>
    <row r="11" spans="1:17" ht="30" customHeight="1" x14ac:dyDescent="0.15">
      <c r="A11" s="58" t="s">
        <v>40</v>
      </c>
      <c r="B11" s="59">
        <f>B7-B8</f>
        <v>437452</v>
      </c>
      <c r="C11" s="59">
        <f t="shared" ref="C11:M11" si="5">C7-C8</f>
        <v>378490</v>
      </c>
      <c r="D11" s="59">
        <f t="shared" si="5"/>
        <v>413340</v>
      </c>
      <c r="E11" s="59">
        <f t="shared" si="5"/>
        <v>559750</v>
      </c>
      <c r="F11" s="59">
        <f t="shared" si="5"/>
        <v>544703</v>
      </c>
      <c r="G11" s="59">
        <f t="shared" si="5"/>
        <v>446471</v>
      </c>
      <c r="H11" s="59">
        <f t="shared" si="5"/>
        <v>463479</v>
      </c>
      <c r="I11" s="59">
        <f t="shared" si="5"/>
        <v>759057</v>
      </c>
      <c r="J11" s="59">
        <f t="shared" si="5"/>
        <v>1317507</v>
      </c>
      <c r="K11" s="59">
        <f t="shared" si="5"/>
        <v>1317954</v>
      </c>
      <c r="L11" s="59">
        <f t="shared" si="5"/>
        <v>1167055</v>
      </c>
      <c r="M11" s="59">
        <f t="shared" si="5"/>
        <v>978411</v>
      </c>
      <c r="N11" s="59">
        <f>SUM(B11:M11)</f>
        <v>8783669</v>
      </c>
    </row>
    <row r="12" spans="1:17" ht="30" customHeight="1" x14ac:dyDescent="0.15">
      <c r="A12" s="58" t="s">
        <v>41</v>
      </c>
      <c r="B12" s="59">
        <f>IF(B8="","",B8-'R5'!B8)</f>
        <v>-505144</v>
      </c>
      <c r="C12" s="59">
        <f>IF(C8="","",C8-'R5'!C8)</f>
        <v>-253742</v>
      </c>
      <c r="D12" s="59">
        <f>IF(D8="","",D8-'R5'!D8)</f>
        <v>-29081</v>
      </c>
      <c r="E12" s="59">
        <f>IF(E8="","",E8-'R5'!E8)</f>
        <v>76707</v>
      </c>
      <c r="F12" s="59">
        <f>IF(F8="","",F8-'R5'!F8)</f>
        <v>-84043</v>
      </c>
      <c r="G12" s="59">
        <f>IF(G8="","",G8-'R5'!G8)</f>
        <v>-186052</v>
      </c>
      <c r="H12" s="59">
        <f>IF(H8="","",H8-'R5'!H8)</f>
        <v>-108638</v>
      </c>
      <c r="I12" s="59">
        <f>IF(I8="","",I8-'R5'!I8)</f>
        <v>103042</v>
      </c>
      <c r="J12" s="59">
        <f>IF(J8="","",J8-'R5'!J8)</f>
        <v>357206</v>
      </c>
      <c r="K12" s="59">
        <f>IF(K8="","",K8-'R5'!K8)</f>
        <v>661175</v>
      </c>
      <c r="L12" s="59">
        <f>IF(L8="","",L8-'R5'!L8)</f>
        <v>204767</v>
      </c>
      <c r="M12" s="59">
        <f>IF(M8="","",M8-'R5'!M8)</f>
        <v>-78302</v>
      </c>
      <c r="N12" s="59">
        <f>SUM(B12:M12)</f>
        <v>157895</v>
      </c>
    </row>
    <row r="13" spans="1:17" ht="30" customHeight="1" x14ac:dyDescent="0.15">
      <c r="A13" s="58" t="s">
        <v>42</v>
      </c>
      <c r="B13" s="59">
        <f>IF(B8="","",B11-'R5'!B11)</f>
        <v>-183160</v>
      </c>
      <c r="C13" s="59">
        <f>IF(C8="","",C11-'R5'!C11)</f>
        <v>-62045</v>
      </c>
      <c r="D13" s="59">
        <f>IF(D8="","",D11-'R5'!D11)</f>
        <v>-4116</v>
      </c>
      <c r="E13" s="59">
        <f>IF(E8="","",E11-'R5'!E11)</f>
        <v>-18588</v>
      </c>
      <c r="F13" s="59">
        <f>IF(F8="","",F11-'R5'!F11)</f>
        <v>-209189</v>
      </c>
      <c r="G13" s="59">
        <f>IF(G8="","",G11-'R5'!G11)</f>
        <v>-46468</v>
      </c>
      <c r="H13" s="59">
        <f>IF(H8="","",H11-'R5'!H11)</f>
        <v>-50694</v>
      </c>
      <c r="I13" s="59">
        <f>IF(I8="","",I11-'R5'!I11)</f>
        <v>-38988</v>
      </c>
      <c r="J13" s="59">
        <f>IF(J8="","",J11-'R5'!J11)</f>
        <v>101834</v>
      </c>
      <c r="K13" s="59">
        <f>IF(K8="","",K11-'R5'!K11)</f>
        <v>135771</v>
      </c>
      <c r="L13" s="59">
        <f>IF(L8="","",L11-'R5'!L11)</f>
        <v>114791</v>
      </c>
      <c r="M13" s="59">
        <f>IF(M8="","",M11-'R5'!M11)</f>
        <v>-5504</v>
      </c>
      <c r="N13" s="59">
        <f>SUM(B13:M13)</f>
        <v>-266356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headerFooter>
    <oddHeader>&amp;C
&amp;"BIZ UDPゴシック,標準"&amp;12&amp;F &amp;A</oddHeader>
    <oddFooter>&amp;R&amp;"BIZ UDPゴシック,標準"&amp;9&amp;Z&amp;F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CC1EC-07EA-4372-8AF8-A7B1DE068BD7}">
  <sheetPr>
    <tabColor rgb="FFFFFF00"/>
  </sheetPr>
  <dimension ref="C1:X15"/>
  <sheetViews>
    <sheetView showGridLines="0" view="pageBreakPreview" zoomScale="80" zoomScaleNormal="90" zoomScaleSheetLayoutView="80" workbookViewId="0">
      <selection sqref="A1:U15"/>
    </sheetView>
  </sheetViews>
  <sheetFormatPr defaultRowHeight="30" customHeight="1" x14ac:dyDescent="0.15"/>
  <cols>
    <col min="1" max="8" width="9" style="96"/>
    <col min="9" max="20" width="12.625" style="96" customWidth="1"/>
    <col min="21" max="21" width="14.625" style="96" bestFit="1" customWidth="1"/>
    <col min="22" max="16384" width="9" style="96"/>
  </cols>
  <sheetData>
    <row r="1" spans="3:24" s="62" customFormat="1" ht="30" customHeight="1" thickBot="1" x14ac:dyDescent="0.2">
      <c r="G1" s="62" t="s">
        <v>98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31.052</v>
      </c>
      <c r="J3" s="68">
        <f t="shared" ref="J3:T3" si="0">(ROUND(((J9-J10)*J11)/1000,3))</f>
        <v>23.948</v>
      </c>
      <c r="K3" s="68">
        <f t="shared" si="0"/>
        <v>31.934000000000001</v>
      </c>
      <c r="L3" s="68">
        <f t="shared" si="0"/>
        <v>42.459000000000003</v>
      </c>
      <c r="M3" s="68">
        <f t="shared" si="0"/>
        <v>48.887</v>
      </c>
      <c r="N3" s="68">
        <f t="shared" si="0"/>
        <v>32.28</v>
      </c>
      <c r="O3" s="68">
        <f t="shared" si="0"/>
        <v>30.032</v>
      </c>
      <c r="P3" s="68">
        <f t="shared" si="0"/>
        <v>41.079000000000001</v>
      </c>
      <c r="Q3" s="68">
        <f t="shared" si="0"/>
        <v>60.018999999999998</v>
      </c>
      <c r="R3" s="68">
        <f t="shared" si="0"/>
        <v>56.225000000000001</v>
      </c>
      <c r="S3" s="68">
        <f t="shared" si="0"/>
        <v>56.094999999999999</v>
      </c>
      <c r="T3" s="68">
        <f t="shared" si="0"/>
        <v>49.567</v>
      </c>
      <c r="U3" s="69">
        <f>SUM(I3:T3)</f>
        <v>503.577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33.295999999999999</v>
      </c>
      <c r="J4" s="72">
        <f>(ROUND((J10*J11)/1000,3))</f>
        <v>26.516999999999999</v>
      </c>
      <c r="K4" s="72">
        <f t="shared" ref="K4:T4" si="1">(ROUND((K10*K11)/1000,3))</f>
        <v>21.594999999999999</v>
      </c>
      <c r="L4" s="72">
        <f t="shared" si="1"/>
        <v>27.408999999999999</v>
      </c>
      <c r="M4" s="72">
        <f t="shared" si="1"/>
        <v>31.597000000000001</v>
      </c>
      <c r="N4" s="72">
        <f t="shared" si="1"/>
        <v>24.603999999999999</v>
      </c>
      <c r="O4" s="72">
        <f t="shared" si="1"/>
        <v>24.279</v>
      </c>
      <c r="P4" s="72">
        <f t="shared" si="1"/>
        <v>42.265999999999998</v>
      </c>
      <c r="Q4" s="72">
        <f t="shared" si="1"/>
        <v>69.986999999999995</v>
      </c>
      <c r="R4" s="72">
        <f t="shared" si="1"/>
        <v>80.241</v>
      </c>
      <c r="S4" s="72">
        <f t="shared" si="1"/>
        <v>66.051000000000002</v>
      </c>
      <c r="T4" s="72">
        <f t="shared" si="1"/>
        <v>55.723999999999997</v>
      </c>
      <c r="U4" s="73">
        <f>SUM(I4:T4)</f>
        <v>503.56599999999997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v>-3.05</v>
      </c>
      <c r="J7" s="82">
        <v>-3.1869999999999998</v>
      </c>
      <c r="K7" s="82">
        <v>-3.6219999999999999</v>
      </c>
      <c r="L7" s="82">
        <v>-2.863</v>
      </c>
      <c r="M7" s="82">
        <v>-2.214</v>
      </c>
      <c r="N7" s="82">
        <v>-2.2650000000000001</v>
      </c>
      <c r="O7" s="82">
        <v>-1.99</v>
      </c>
      <c r="P7" s="82">
        <v>-1.29</v>
      </c>
      <c r="Q7" s="82">
        <v>-0.66700000000000004</v>
      </c>
      <c r="R7" s="82">
        <v>-1.1379999999999999</v>
      </c>
      <c r="S7" s="82">
        <v>-1.819</v>
      </c>
      <c r="T7" s="83">
        <v>-2.2749999999999999</v>
      </c>
      <c r="U7" s="84">
        <f>SUM(I7:T7)</f>
        <v>-26.38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61.298000000000002</v>
      </c>
      <c r="J8" s="86">
        <f t="shared" ref="J8:T8" si="2">SUM(J3:J7)</f>
        <v>47.278000000000006</v>
      </c>
      <c r="K8" s="86">
        <f t="shared" si="2"/>
        <v>49.906999999999996</v>
      </c>
      <c r="L8" s="86">
        <f t="shared" si="2"/>
        <v>67.004999999999995</v>
      </c>
      <c r="M8" s="86">
        <f t="shared" si="2"/>
        <v>78.27000000000001</v>
      </c>
      <c r="N8" s="86">
        <f t="shared" si="2"/>
        <v>54.619</v>
      </c>
      <c r="O8" s="86">
        <f t="shared" si="2"/>
        <v>52.320999999999998</v>
      </c>
      <c r="P8" s="86">
        <f t="shared" si="2"/>
        <v>82.054999999999993</v>
      </c>
      <c r="Q8" s="86">
        <f t="shared" si="2"/>
        <v>129.339</v>
      </c>
      <c r="R8" s="86">
        <f t="shared" si="2"/>
        <v>135.328</v>
      </c>
      <c r="S8" s="86">
        <f t="shared" si="2"/>
        <v>120.327</v>
      </c>
      <c r="T8" s="87">
        <f t="shared" si="2"/>
        <v>103.01599999999999</v>
      </c>
      <c r="U8" s="86">
        <f>SUM(U3:U7)</f>
        <v>980.76300000000003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90</v>
      </c>
      <c r="I9" s="93">
        <v>79177</v>
      </c>
      <c r="J9" s="93">
        <v>61656</v>
      </c>
      <c r="K9" s="93">
        <v>65463</v>
      </c>
      <c r="L9" s="93">
        <v>86449</v>
      </c>
      <c r="M9" s="93">
        <v>97109</v>
      </c>
      <c r="N9" s="93">
        <v>70401</v>
      </c>
      <c r="O9" s="93">
        <v>68505</v>
      </c>
      <c r="P9" s="93">
        <v>108991</v>
      </c>
      <c r="Q9" s="93">
        <v>176470</v>
      </c>
      <c r="R9" s="93">
        <v>183768</v>
      </c>
      <c r="S9" s="93">
        <v>166525</v>
      </c>
      <c r="T9" s="93">
        <v>141369</v>
      </c>
      <c r="U9" s="97">
        <f>SUM(I9:T9)</f>
        <v>1305883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40969</v>
      </c>
      <c r="J10" s="93">
        <v>32397</v>
      </c>
      <c r="K10" s="93">
        <v>26410</v>
      </c>
      <c r="L10" s="93">
        <v>33914</v>
      </c>
      <c r="M10" s="93">
        <v>38124</v>
      </c>
      <c r="N10" s="93">
        <v>30450</v>
      </c>
      <c r="O10" s="93">
        <v>30624</v>
      </c>
      <c r="P10" s="93">
        <v>55272</v>
      </c>
      <c r="Q10" s="93">
        <v>95000</v>
      </c>
      <c r="R10" s="93">
        <v>108054</v>
      </c>
      <c r="S10" s="93">
        <v>90049</v>
      </c>
      <c r="T10" s="93">
        <v>74818</v>
      </c>
      <c r="U10" s="97">
        <f>SUM(I10:T10)</f>
        <v>656081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0.81269999999999998</v>
      </c>
      <c r="J11" s="95">
        <v>0.81850000000000001</v>
      </c>
      <c r="K11" s="95">
        <v>0.81769999999999998</v>
      </c>
      <c r="L11" s="95">
        <v>0.80820000000000003</v>
      </c>
      <c r="M11" s="95">
        <v>0.82879999999999998</v>
      </c>
      <c r="N11" s="95">
        <v>0.80800000000000005</v>
      </c>
      <c r="O11" s="95">
        <v>0.79279999999999995</v>
      </c>
      <c r="P11" s="95">
        <v>0.76470000000000005</v>
      </c>
      <c r="Q11" s="95">
        <v>0.73670000000000002</v>
      </c>
      <c r="R11" s="95">
        <v>0.74260000000000004</v>
      </c>
      <c r="S11" s="95">
        <v>0.73350000000000004</v>
      </c>
      <c r="T11" s="95">
        <v>0.74480000000000002</v>
      </c>
      <c r="U11" s="89"/>
      <c r="V11" s="94"/>
      <c r="W11" s="94"/>
    </row>
    <row r="12" spans="3:24" s="101" customFormat="1" ht="30" customHeight="1" x14ac:dyDescent="0.15">
      <c r="G12" s="104" t="s">
        <v>85</v>
      </c>
      <c r="H12" s="106">
        <v>32.82</v>
      </c>
      <c r="I12" s="107">
        <f>ROUNDDOWN($H$12*(I7*1000),0)</f>
        <v>-100101</v>
      </c>
      <c r="J12" s="107">
        <f>ROUNDDOWN($H$12*(J7*1000),0)</f>
        <v>-104597</v>
      </c>
      <c r="K12" s="107">
        <f>ROUNDDOWN($H$12*(K7*1000),0)</f>
        <v>-118874</v>
      </c>
      <c r="L12" s="103"/>
      <c r="M12" s="103"/>
      <c r="N12" s="103"/>
      <c r="O12" s="107">
        <f t="shared" ref="O12:T12" si="3">ROUNDDOWN($H$12*(O7*1000),0)</f>
        <v>-65311</v>
      </c>
      <c r="P12" s="107">
        <f t="shared" si="3"/>
        <v>-42337</v>
      </c>
      <c r="Q12" s="107">
        <f t="shared" si="3"/>
        <v>-21890</v>
      </c>
      <c r="R12" s="107">
        <f t="shared" si="3"/>
        <v>-37349</v>
      </c>
      <c r="S12" s="107">
        <f t="shared" si="3"/>
        <v>-59699</v>
      </c>
      <c r="T12" s="107">
        <f t="shared" si="3"/>
        <v>-74665</v>
      </c>
      <c r="U12" s="102"/>
    </row>
    <row r="13" spans="3:24" s="101" customFormat="1" ht="30" customHeight="1" x14ac:dyDescent="0.15">
      <c r="G13" s="104" t="s">
        <v>86</v>
      </c>
      <c r="H13" s="106">
        <v>33.880000000000003</v>
      </c>
      <c r="I13" s="108"/>
      <c r="J13" s="108"/>
      <c r="K13" s="108"/>
      <c r="L13" s="107">
        <f>ROUNDDOWN($H$13*(L7*1000),0)</f>
        <v>-96998</v>
      </c>
      <c r="M13" s="107">
        <f>ROUNDDOWN($H$13*(M7*1000),0)</f>
        <v>-75010</v>
      </c>
      <c r="N13" s="107">
        <f>ROUNDDOWN($H$13*(N7*1000),0)</f>
        <v>-76738</v>
      </c>
      <c r="P13" s="108"/>
      <c r="Q13" s="108"/>
      <c r="R13" s="108"/>
      <c r="S13" s="108"/>
      <c r="T13" s="108"/>
    </row>
    <row r="14" spans="3:24" s="101" customFormat="1" ht="30" customHeight="1" x14ac:dyDescent="0.15">
      <c r="G14" s="104" t="s">
        <v>87</v>
      </c>
      <c r="H14" s="108"/>
      <c r="I14" s="107">
        <f>ROUNDDOWN((9.74+1.4)*(I7*1000),0)</f>
        <v>-33977</v>
      </c>
      <c r="J14" s="107">
        <f>ROUNDDOWN((9.82+3.49)*(J7*1000),0)</f>
        <v>-42418</v>
      </c>
      <c r="K14" s="107">
        <f>ROUNDDOWN((9.16+3.49)*(K7*1000),0)</f>
        <v>-45818</v>
      </c>
      <c r="L14" s="107">
        <f>ROUNDDOWN((8.52+3.49)*(L7*1000),0)</f>
        <v>-34384</v>
      </c>
      <c r="M14" s="107">
        <f>ROUNDDOWN((8.69+3.49)*(M7*1000),0)</f>
        <v>-26966</v>
      </c>
      <c r="N14" s="107">
        <f>ROUNDDOWN((10.69+3.49)*(N7*1000),0)</f>
        <v>-32117</v>
      </c>
      <c r="O14" s="107">
        <f>ROUNDDOWN((10.41+3.49)*(O7*1000),0)</f>
        <v>-27661</v>
      </c>
      <c r="P14" s="107">
        <f>ROUNDDOWN((9.52+3.49)*(P7*1000),0)</f>
        <v>-16782</v>
      </c>
      <c r="Q14" s="107">
        <f>ROUNDDOWN((8.25+3.49)*(Q7*1000),0)</f>
        <v>-7830</v>
      </c>
      <c r="R14" s="107">
        <f>ROUNDDOWN((8.31+3.49)*(R7*1000),0)</f>
        <v>-13428</v>
      </c>
      <c r="S14" s="107">
        <f>ROUNDDOWN((10.63+3.49)*(S7*1000),0)</f>
        <v>-25684</v>
      </c>
      <c r="T14" s="107">
        <f>ROUNDDOWN((10.61+0.49)*(T7*1000),0)</f>
        <v>-25252</v>
      </c>
    </row>
    <row r="15" spans="3:24" s="102" customFormat="1" ht="30" customHeight="1" x14ac:dyDescent="0.15">
      <c r="G15" s="104" t="s">
        <v>88</v>
      </c>
      <c r="I15" s="103">
        <f>SUM(I12:I14)</f>
        <v>-134078</v>
      </c>
      <c r="J15" s="103">
        <f t="shared" ref="J15:T15" si="4">SUM(J12:J14)</f>
        <v>-147015</v>
      </c>
      <c r="K15" s="103">
        <f>SUM(K12:K14)</f>
        <v>-164692</v>
      </c>
      <c r="L15" s="103">
        <f t="shared" si="4"/>
        <v>-131382</v>
      </c>
      <c r="M15" s="103">
        <f t="shared" si="4"/>
        <v>-101976</v>
      </c>
      <c r="N15" s="103">
        <f t="shared" si="4"/>
        <v>-108855</v>
      </c>
      <c r="O15" s="103">
        <f>SUM(O12:O14)</f>
        <v>-92972</v>
      </c>
      <c r="P15" s="103">
        <f t="shared" si="4"/>
        <v>-59119</v>
      </c>
      <c r="Q15" s="103">
        <f t="shared" si="4"/>
        <v>-29720</v>
      </c>
      <c r="R15" s="103">
        <f t="shared" si="4"/>
        <v>-50777</v>
      </c>
      <c r="S15" s="103">
        <f t="shared" si="4"/>
        <v>-85383</v>
      </c>
      <c r="T15" s="103">
        <f t="shared" si="4"/>
        <v>-99917</v>
      </c>
      <c r="U15" s="105">
        <f>SUM(I15:T15)</f>
        <v>-1205886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I9:T11 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I65545:T65547 JE65545:JP65547 TA65545:TL65547 ACW65545:ADH65547 AMS65545:AND65547 AWO65545:AWZ65547 BGK65545:BGV65547 BQG65545:BQR65547 CAC65545:CAN65547 CJY65545:CKJ65547 CTU65545:CUF65547 DDQ65545:DEB65547 DNM65545:DNX65547 DXI65545:DXT65547 EHE65545:EHP65547 ERA65545:ERL65547 FAW65545:FBH65547 FKS65545:FLD65547 FUO65545:FUZ65547 GEK65545:GEV65547 GOG65545:GOR65547 GYC65545:GYN65547 HHY65545:HIJ65547 HRU65545:HSF65547 IBQ65545:ICB65547 ILM65545:ILX65547 IVI65545:IVT65547 JFE65545:JFP65547 JPA65545:JPL65547 JYW65545:JZH65547 KIS65545:KJD65547 KSO65545:KSZ65547 LCK65545:LCV65547 LMG65545:LMR65547 LWC65545:LWN65547 MFY65545:MGJ65547 MPU65545:MQF65547 MZQ65545:NAB65547 NJM65545:NJX65547 NTI65545:NTT65547 ODE65545:ODP65547 ONA65545:ONL65547 OWW65545:OXH65547 PGS65545:PHD65547 PQO65545:PQZ65547 QAK65545:QAV65547 QKG65545:QKR65547 QUC65545:QUN65547 RDY65545:REJ65547 RNU65545:ROF65547 RXQ65545:RYB65547 SHM65545:SHX65547 SRI65545:SRT65547 TBE65545:TBP65547 TLA65545:TLL65547 TUW65545:TVH65547 UES65545:UFD65547 UOO65545:UOZ65547 UYK65545:UYV65547 VIG65545:VIR65547 VSC65545:VSN65547 WBY65545:WCJ65547 WLU65545:WMF65547 WVQ65545:WWB65547 I131081:T131083 JE131081:JP131083 TA131081:TL131083 ACW131081:ADH131083 AMS131081:AND131083 AWO131081:AWZ131083 BGK131081:BGV131083 BQG131081:BQR131083 CAC131081:CAN131083 CJY131081:CKJ131083 CTU131081:CUF131083 DDQ131081:DEB131083 DNM131081:DNX131083 DXI131081:DXT131083 EHE131081:EHP131083 ERA131081:ERL131083 FAW131081:FBH131083 FKS131081:FLD131083 FUO131081:FUZ131083 GEK131081:GEV131083 GOG131081:GOR131083 GYC131081:GYN131083 HHY131081:HIJ131083 HRU131081:HSF131083 IBQ131081:ICB131083 ILM131081:ILX131083 IVI131081:IVT131083 JFE131081:JFP131083 JPA131081:JPL131083 JYW131081:JZH131083 KIS131081:KJD131083 KSO131081:KSZ131083 LCK131081:LCV131083 LMG131081:LMR131083 LWC131081:LWN131083 MFY131081:MGJ131083 MPU131081:MQF131083 MZQ131081:NAB131083 NJM131081:NJX131083 NTI131081:NTT131083 ODE131081:ODP131083 ONA131081:ONL131083 OWW131081:OXH131083 PGS131081:PHD131083 PQO131081:PQZ131083 QAK131081:QAV131083 QKG131081:QKR131083 QUC131081:QUN131083 RDY131081:REJ131083 RNU131081:ROF131083 RXQ131081:RYB131083 SHM131081:SHX131083 SRI131081:SRT131083 TBE131081:TBP131083 TLA131081:TLL131083 TUW131081:TVH131083 UES131081:UFD131083 UOO131081:UOZ131083 UYK131081:UYV131083 VIG131081:VIR131083 VSC131081:VSN131083 WBY131081:WCJ131083 WLU131081:WMF131083 WVQ131081:WWB131083 I196617:T196619 JE196617:JP196619 TA196617:TL196619 ACW196617:ADH196619 AMS196617:AND196619 AWO196617:AWZ196619 BGK196617:BGV196619 BQG196617:BQR196619 CAC196617:CAN196619 CJY196617:CKJ196619 CTU196617:CUF196619 DDQ196617:DEB196619 DNM196617:DNX196619 DXI196617:DXT196619 EHE196617:EHP196619 ERA196617:ERL196619 FAW196617:FBH196619 FKS196617:FLD196619 FUO196617:FUZ196619 GEK196617:GEV196619 GOG196617:GOR196619 GYC196617:GYN196619 HHY196617:HIJ196619 HRU196617:HSF196619 IBQ196617:ICB196619 ILM196617:ILX196619 IVI196617:IVT196619 JFE196617:JFP196619 JPA196617:JPL196619 JYW196617:JZH196619 KIS196617:KJD196619 KSO196617:KSZ196619 LCK196617:LCV196619 LMG196617:LMR196619 LWC196617:LWN196619 MFY196617:MGJ196619 MPU196617:MQF196619 MZQ196617:NAB196619 NJM196617:NJX196619 NTI196617:NTT196619 ODE196617:ODP196619 ONA196617:ONL196619 OWW196617:OXH196619 PGS196617:PHD196619 PQO196617:PQZ196619 QAK196617:QAV196619 QKG196617:QKR196619 QUC196617:QUN196619 RDY196617:REJ196619 RNU196617:ROF196619 RXQ196617:RYB196619 SHM196617:SHX196619 SRI196617:SRT196619 TBE196617:TBP196619 TLA196617:TLL196619 TUW196617:TVH196619 UES196617:UFD196619 UOO196617:UOZ196619 UYK196617:UYV196619 VIG196617:VIR196619 VSC196617:VSN196619 WBY196617:WCJ196619 WLU196617:WMF196619 WVQ196617:WWB196619 I262153:T262155 JE262153:JP262155 TA262153:TL262155 ACW262153:ADH262155 AMS262153:AND262155 AWO262153:AWZ262155 BGK262153:BGV262155 BQG262153:BQR262155 CAC262153:CAN262155 CJY262153:CKJ262155 CTU262153:CUF262155 DDQ262153:DEB262155 DNM262153:DNX262155 DXI262153:DXT262155 EHE262153:EHP262155 ERA262153:ERL262155 FAW262153:FBH262155 FKS262153:FLD262155 FUO262153:FUZ262155 GEK262153:GEV262155 GOG262153:GOR262155 GYC262153:GYN262155 HHY262153:HIJ262155 HRU262153:HSF262155 IBQ262153:ICB262155 ILM262153:ILX262155 IVI262153:IVT262155 JFE262153:JFP262155 JPA262153:JPL262155 JYW262153:JZH262155 KIS262153:KJD262155 KSO262153:KSZ262155 LCK262153:LCV262155 LMG262153:LMR262155 LWC262153:LWN262155 MFY262153:MGJ262155 MPU262153:MQF262155 MZQ262153:NAB262155 NJM262153:NJX262155 NTI262153:NTT262155 ODE262153:ODP262155 ONA262153:ONL262155 OWW262153:OXH262155 PGS262153:PHD262155 PQO262153:PQZ262155 QAK262153:QAV262155 QKG262153:QKR262155 QUC262153:QUN262155 RDY262153:REJ262155 RNU262153:ROF262155 RXQ262153:RYB262155 SHM262153:SHX262155 SRI262153:SRT262155 TBE262153:TBP262155 TLA262153:TLL262155 TUW262153:TVH262155 UES262153:UFD262155 UOO262153:UOZ262155 UYK262153:UYV262155 VIG262153:VIR262155 VSC262153:VSN262155 WBY262153:WCJ262155 WLU262153:WMF262155 WVQ262153:WWB262155 I327689:T327691 JE327689:JP327691 TA327689:TL327691 ACW327689:ADH327691 AMS327689:AND327691 AWO327689:AWZ327691 BGK327689:BGV327691 BQG327689:BQR327691 CAC327689:CAN327691 CJY327689:CKJ327691 CTU327689:CUF327691 DDQ327689:DEB327691 DNM327689:DNX327691 DXI327689:DXT327691 EHE327689:EHP327691 ERA327689:ERL327691 FAW327689:FBH327691 FKS327689:FLD327691 FUO327689:FUZ327691 GEK327689:GEV327691 GOG327689:GOR327691 GYC327689:GYN327691 HHY327689:HIJ327691 HRU327689:HSF327691 IBQ327689:ICB327691 ILM327689:ILX327691 IVI327689:IVT327691 JFE327689:JFP327691 JPA327689:JPL327691 JYW327689:JZH327691 KIS327689:KJD327691 KSO327689:KSZ327691 LCK327689:LCV327691 LMG327689:LMR327691 LWC327689:LWN327691 MFY327689:MGJ327691 MPU327689:MQF327691 MZQ327689:NAB327691 NJM327689:NJX327691 NTI327689:NTT327691 ODE327689:ODP327691 ONA327689:ONL327691 OWW327689:OXH327691 PGS327689:PHD327691 PQO327689:PQZ327691 QAK327689:QAV327691 QKG327689:QKR327691 QUC327689:QUN327691 RDY327689:REJ327691 RNU327689:ROF327691 RXQ327689:RYB327691 SHM327689:SHX327691 SRI327689:SRT327691 TBE327689:TBP327691 TLA327689:TLL327691 TUW327689:TVH327691 UES327689:UFD327691 UOO327689:UOZ327691 UYK327689:UYV327691 VIG327689:VIR327691 VSC327689:VSN327691 WBY327689:WCJ327691 WLU327689:WMF327691 WVQ327689:WWB327691 I393225:T393227 JE393225:JP393227 TA393225:TL393227 ACW393225:ADH393227 AMS393225:AND393227 AWO393225:AWZ393227 BGK393225:BGV393227 BQG393225:BQR393227 CAC393225:CAN393227 CJY393225:CKJ393227 CTU393225:CUF393227 DDQ393225:DEB393227 DNM393225:DNX393227 DXI393225:DXT393227 EHE393225:EHP393227 ERA393225:ERL393227 FAW393225:FBH393227 FKS393225:FLD393227 FUO393225:FUZ393227 GEK393225:GEV393227 GOG393225:GOR393227 GYC393225:GYN393227 HHY393225:HIJ393227 HRU393225:HSF393227 IBQ393225:ICB393227 ILM393225:ILX393227 IVI393225:IVT393227 JFE393225:JFP393227 JPA393225:JPL393227 JYW393225:JZH393227 KIS393225:KJD393227 KSO393225:KSZ393227 LCK393225:LCV393227 LMG393225:LMR393227 LWC393225:LWN393227 MFY393225:MGJ393227 MPU393225:MQF393227 MZQ393225:NAB393227 NJM393225:NJX393227 NTI393225:NTT393227 ODE393225:ODP393227 ONA393225:ONL393227 OWW393225:OXH393227 PGS393225:PHD393227 PQO393225:PQZ393227 QAK393225:QAV393227 QKG393225:QKR393227 QUC393225:QUN393227 RDY393225:REJ393227 RNU393225:ROF393227 RXQ393225:RYB393227 SHM393225:SHX393227 SRI393225:SRT393227 TBE393225:TBP393227 TLA393225:TLL393227 TUW393225:TVH393227 UES393225:UFD393227 UOO393225:UOZ393227 UYK393225:UYV393227 VIG393225:VIR393227 VSC393225:VSN393227 WBY393225:WCJ393227 WLU393225:WMF393227 WVQ393225:WWB393227 I458761:T458763 JE458761:JP458763 TA458761:TL458763 ACW458761:ADH458763 AMS458761:AND458763 AWO458761:AWZ458763 BGK458761:BGV458763 BQG458761:BQR458763 CAC458761:CAN458763 CJY458761:CKJ458763 CTU458761:CUF458763 DDQ458761:DEB458763 DNM458761:DNX458763 DXI458761:DXT458763 EHE458761:EHP458763 ERA458761:ERL458763 FAW458761:FBH458763 FKS458761:FLD458763 FUO458761:FUZ458763 GEK458761:GEV458763 GOG458761:GOR458763 GYC458761:GYN458763 HHY458761:HIJ458763 HRU458761:HSF458763 IBQ458761:ICB458763 ILM458761:ILX458763 IVI458761:IVT458763 JFE458761:JFP458763 JPA458761:JPL458763 JYW458761:JZH458763 KIS458761:KJD458763 KSO458761:KSZ458763 LCK458761:LCV458763 LMG458761:LMR458763 LWC458761:LWN458763 MFY458761:MGJ458763 MPU458761:MQF458763 MZQ458761:NAB458763 NJM458761:NJX458763 NTI458761:NTT458763 ODE458761:ODP458763 ONA458761:ONL458763 OWW458761:OXH458763 PGS458761:PHD458763 PQO458761:PQZ458763 QAK458761:QAV458763 QKG458761:QKR458763 QUC458761:QUN458763 RDY458761:REJ458763 RNU458761:ROF458763 RXQ458761:RYB458763 SHM458761:SHX458763 SRI458761:SRT458763 TBE458761:TBP458763 TLA458761:TLL458763 TUW458761:TVH458763 UES458761:UFD458763 UOO458761:UOZ458763 UYK458761:UYV458763 VIG458761:VIR458763 VSC458761:VSN458763 WBY458761:WCJ458763 WLU458761:WMF458763 WVQ458761:WWB458763 I524297:T524299 JE524297:JP524299 TA524297:TL524299 ACW524297:ADH524299 AMS524297:AND524299 AWO524297:AWZ524299 BGK524297:BGV524299 BQG524297:BQR524299 CAC524297:CAN524299 CJY524297:CKJ524299 CTU524297:CUF524299 DDQ524297:DEB524299 DNM524297:DNX524299 DXI524297:DXT524299 EHE524297:EHP524299 ERA524297:ERL524299 FAW524297:FBH524299 FKS524297:FLD524299 FUO524297:FUZ524299 GEK524297:GEV524299 GOG524297:GOR524299 GYC524297:GYN524299 HHY524297:HIJ524299 HRU524297:HSF524299 IBQ524297:ICB524299 ILM524297:ILX524299 IVI524297:IVT524299 JFE524297:JFP524299 JPA524297:JPL524299 JYW524297:JZH524299 KIS524297:KJD524299 KSO524297:KSZ524299 LCK524297:LCV524299 LMG524297:LMR524299 LWC524297:LWN524299 MFY524297:MGJ524299 MPU524297:MQF524299 MZQ524297:NAB524299 NJM524297:NJX524299 NTI524297:NTT524299 ODE524297:ODP524299 ONA524297:ONL524299 OWW524297:OXH524299 PGS524297:PHD524299 PQO524297:PQZ524299 QAK524297:QAV524299 QKG524297:QKR524299 QUC524297:QUN524299 RDY524297:REJ524299 RNU524297:ROF524299 RXQ524297:RYB524299 SHM524297:SHX524299 SRI524297:SRT524299 TBE524297:TBP524299 TLA524297:TLL524299 TUW524297:TVH524299 UES524297:UFD524299 UOO524297:UOZ524299 UYK524297:UYV524299 VIG524297:VIR524299 VSC524297:VSN524299 WBY524297:WCJ524299 WLU524297:WMF524299 WVQ524297:WWB524299 I589833:T589835 JE589833:JP589835 TA589833:TL589835 ACW589833:ADH589835 AMS589833:AND589835 AWO589833:AWZ589835 BGK589833:BGV589835 BQG589833:BQR589835 CAC589833:CAN589835 CJY589833:CKJ589835 CTU589833:CUF589835 DDQ589833:DEB589835 DNM589833:DNX589835 DXI589833:DXT589835 EHE589833:EHP589835 ERA589833:ERL589835 FAW589833:FBH589835 FKS589833:FLD589835 FUO589833:FUZ589835 GEK589833:GEV589835 GOG589833:GOR589835 GYC589833:GYN589835 HHY589833:HIJ589835 HRU589833:HSF589835 IBQ589833:ICB589835 ILM589833:ILX589835 IVI589833:IVT589835 JFE589833:JFP589835 JPA589833:JPL589835 JYW589833:JZH589835 KIS589833:KJD589835 KSO589833:KSZ589835 LCK589833:LCV589835 LMG589833:LMR589835 LWC589833:LWN589835 MFY589833:MGJ589835 MPU589833:MQF589835 MZQ589833:NAB589835 NJM589833:NJX589835 NTI589833:NTT589835 ODE589833:ODP589835 ONA589833:ONL589835 OWW589833:OXH589835 PGS589833:PHD589835 PQO589833:PQZ589835 QAK589833:QAV589835 QKG589833:QKR589835 QUC589833:QUN589835 RDY589833:REJ589835 RNU589833:ROF589835 RXQ589833:RYB589835 SHM589833:SHX589835 SRI589833:SRT589835 TBE589833:TBP589835 TLA589833:TLL589835 TUW589833:TVH589835 UES589833:UFD589835 UOO589833:UOZ589835 UYK589833:UYV589835 VIG589833:VIR589835 VSC589833:VSN589835 WBY589833:WCJ589835 WLU589833:WMF589835 WVQ589833:WWB589835 I655369:T655371 JE655369:JP655371 TA655369:TL655371 ACW655369:ADH655371 AMS655369:AND655371 AWO655369:AWZ655371 BGK655369:BGV655371 BQG655369:BQR655371 CAC655369:CAN655371 CJY655369:CKJ655371 CTU655369:CUF655371 DDQ655369:DEB655371 DNM655369:DNX655371 DXI655369:DXT655371 EHE655369:EHP655371 ERA655369:ERL655371 FAW655369:FBH655371 FKS655369:FLD655371 FUO655369:FUZ655371 GEK655369:GEV655371 GOG655369:GOR655371 GYC655369:GYN655371 HHY655369:HIJ655371 HRU655369:HSF655371 IBQ655369:ICB655371 ILM655369:ILX655371 IVI655369:IVT655371 JFE655369:JFP655371 JPA655369:JPL655371 JYW655369:JZH655371 KIS655369:KJD655371 KSO655369:KSZ655371 LCK655369:LCV655371 LMG655369:LMR655371 LWC655369:LWN655371 MFY655369:MGJ655371 MPU655369:MQF655371 MZQ655369:NAB655371 NJM655369:NJX655371 NTI655369:NTT655371 ODE655369:ODP655371 ONA655369:ONL655371 OWW655369:OXH655371 PGS655369:PHD655371 PQO655369:PQZ655371 QAK655369:QAV655371 QKG655369:QKR655371 QUC655369:QUN655371 RDY655369:REJ655371 RNU655369:ROF655371 RXQ655369:RYB655371 SHM655369:SHX655371 SRI655369:SRT655371 TBE655369:TBP655371 TLA655369:TLL655371 TUW655369:TVH655371 UES655369:UFD655371 UOO655369:UOZ655371 UYK655369:UYV655371 VIG655369:VIR655371 VSC655369:VSN655371 WBY655369:WCJ655371 WLU655369:WMF655371 WVQ655369:WWB655371 I720905:T720907 JE720905:JP720907 TA720905:TL720907 ACW720905:ADH720907 AMS720905:AND720907 AWO720905:AWZ720907 BGK720905:BGV720907 BQG720905:BQR720907 CAC720905:CAN720907 CJY720905:CKJ720907 CTU720905:CUF720907 DDQ720905:DEB720907 DNM720905:DNX720907 DXI720905:DXT720907 EHE720905:EHP720907 ERA720905:ERL720907 FAW720905:FBH720907 FKS720905:FLD720907 FUO720905:FUZ720907 GEK720905:GEV720907 GOG720905:GOR720907 GYC720905:GYN720907 HHY720905:HIJ720907 HRU720905:HSF720907 IBQ720905:ICB720907 ILM720905:ILX720907 IVI720905:IVT720907 JFE720905:JFP720907 JPA720905:JPL720907 JYW720905:JZH720907 KIS720905:KJD720907 KSO720905:KSZ720907 LCK720905:LCV720907 LMG720905:LMR720907 LWC720905:LWN720907 MFY720905:MGJ720907 MPU720905:MQF720907 MZQ720905:NAB720907 NJM720905:NJX720907 NTI720905:NTT720907 ODE720905:ODP720907 ONA720905:ONL720907 OWW720905:OXH720907 PGS720905:PHD720907 PQO720905:PQZ720907 QAK720905:QAV720907 QKG720905:QKR720907 QUC720905:QUN720907 RDY720905:REJ720907 RNU720905:ROF720907 RXQ720905:RYB720907 SHM720905:SHX720907 SRI720905:SRT720907 TBE720905:TBP720907 TLA720905:TLL720907 TUW720905:TVH720907 UES720905:UFD720907 UOO720905:UOZ720907 UYK720905:UYV720907 VIG720905:VIR720907 VSC720905:VSN720907 WBY720905:WCJ720907 WLU720905:WMF720907 WVQ720905:WWB720907 I786441:T786443 JE786441:JP786443 TA786441:TL786443 ACW786441:ADH786443 AMS786441:AND786443 AWO786441:AWZ786443 BGK786441:BGV786443 BQG786441:BQR786443 CAC786441:CAN786443 CJY786441:CKJ786443 CTU786441:CUF786443 DDQ786441:DEB786443 DNM786441:DNX786443 DXI786441:DXT786443 EHE786441:EHP786443 ERA786441:ERL786443 FAW786441:FBH786443 FKS786441:FLD786443 FUO786441:FUZ786443 GEK786441:GEV786443 GOG786441:GOR786443 GYC786441:GYN786443 HHY786441:HIJ786443 HRU786441:HSF786443 IBQ786441:ICB786443 ILM786441:ILX786443 IVI786441:IVT786443 JFE786441:JFP786443 JPA786441:JPL786443 JYW786441:JZH786443 KIS786441:KJD786443 KSO786441:KSZ786443 LCK786441:LCV786443 LMG786441:LMR786443 LWC786441:LWN786443 MFY786441:MGJ786443 MPU786441:MQF786443 MZQ786441:NAB786443 NJM786441:NJX786443 NTI786441:NTT786443 ODE786441:ODP786443 ONA786441:ONL786443 OWW786441:OXH786443 PGS786441:PHD786443 PQO786441:PQZ786443 QAK786441:QAV786443 QKG786441:QKR786443 QUC786441:QUN786443 RDY786441:REJ786443 RNU786441:ROF786443 RXQ786441:RYB786443 SHM786441:SHX786443 SRI786441:SRT786443 TBE786441:TBP786443 TLA786441:TLL786443 TUW786441:TVH786443 UES786441:UFD786443 UOO786441:UOZ786443 UYK786441:UYV786443 VIG786441:VIR786443 VSC786441:VSN786443 WBY786441:WCJ786443 WLU786441:WMF786443 WVQ786441:WWB786443 I851977:T851979 JE851977:JP851979 TA851977:TL851979 ACW851977:ADH851979 AMS851977:AND851979 AWO851977:AWZ851979 BGK851977:BGV851979 BQG851977:BQR851979 CAC851977:CAN851979 CJY851977:CKJ851979 CTU851977:CUF851979 DDQ851977:DEB851979 DNM851977:DNX851979 DXI851977:DXT851979 EHE851977:EHP851979 ERA851977:ERL851979 FAW851977:FBH851979 FKS851977:FLD851979 FUO851977:FUZ851979 GEK851977:GEV851979 GOG851977:GOR851979 GYC851977:GYN851979 HHY851977:HIJ851979 HRU851977:HSF851979 IBQ851977:ICB851979 ILM851977:ILX851979 IVI851977:IVT851979 JFE851977:JFP851979 JPA851977:JPL851979 JYW851977:JZH851979 KIS851977:KJD851979 KSO851977:KSZ851979 LCK851977:LCV851979 LMG851977:LMR851979 LWC851977:LWN851979 MFY851977:MGJ851979 MPU851977:MQF851979 MZQ851977:NAB851979 NJM851977:NJX851979 NTI851977:NTT851979 ODE851977:ODP851979 ONA851977:ONL851979 OWW851977:OXH851979 PGS851977:PHD851979 PQO851977:PQZ851979 QAK851977:QAV851979 QKG851977:QKR851979 QUC851977:QUN851979 RDY851977:REJ851979 RNU851977:ROF851979 RXQ851977:RYB851979 SHM851977:SHX851979 SRI851977:SRT851979 TBE851977:TBP851979 TLA851977:TLL851979 TUW851977:TVH851979 UES851977:UFD851979 UOO851977:UOZ851979 UYK851977:UYV851979 VIG851977:VIR851979 VSC851977:VSN851979 WBY851977:WCJ851979 WLU851977:WMF851979 WVQ851977:WWB851979 I917513:T917515 JE917513:JP917515 TA917513:TL917515 ACW917513:ADH917515 AMS917513:AND917515 AWO917513:AWZ917515 BGK917513:BGV917515 BQG917513:BQR917515 CAC917513:CAN917515 CJY917513:CKJ917515 CTU917513:CUF917515 DDQ917513:DEB917515 DNM917513:DNX917515 DXI917513:DXT917515 EHE917513:EHP917515 ERA917513:ERL917515 FAW917513:FBH917515 FKS917513:FLD917515 FUO917513:FUZ917515 GEK917513:GEV917515 GOG917513:GOR917515 GYC917513:GYN917515 HHY917513:HIJ917515 HRU917513:HSF917515 IBQ917513:ICB917515 ILM917513:ILX917515 IVI917513:IVT917515 JFE917513:JFP917515 JPA917513:JPL917515 JYW917513:JZH917515 KIS917513:KJD917515 KSO917513:KSZ917515 LCK917513:LCV917515 LMG917513:LMR917515 LWC917513:LWN917515 MFY917513:MGJ917515 MPU917513:MQF917515 MZQ917513:NAB917515 NJM917513:NJX917515 NTI917513:NTT917515 ODE917513:ODP917515 ONA917513:ONL917515 OWW917513:OXH917515 PGS917513:PHD917515 PQO917513:PQZ917515 QAK917513:QAV917515 QKG917513:QKR917515 QUC917513:QUN917515 RDY917513:REJ917515 RNU917513:ROF917515 RXQ917513:RYB917515 SHM917513:SHX917515 SRI917513:SRT917515 TBE917513:TBP917515 TLA917513:TLL917515 TUW917513:TVH917515 UES917513:UFD917515 UOO917513:UOZ917515 UYK917513:UYV917515 VIG917513:VIR917515 VSC917513:VSN917515 WBY917513:WCJ917515 WLU917513:WMF917515 WVQ917513:WWB917515 I983049:T983051 JE983049:JP983051 TA983049:TL983051 ACW983049:ADH983051 AMS983049:AND983051 AWO983049:AWZ983051 BGK983049:BGV983051 BQG983049:BQR983051 CAC983049:CAN983051 CJY983049:CKJ983051 CTU983049:CUF983051 DDQ983049:DEB983051 DNM983049:DNX983051 DXI983049:DXT983051 EHE983049:EHP983051 ERA983049:ERL983051 FAW983049:FBH983051 FKS983049:FLD983051 FUO983049:FUZ983051 GEK983049:GEV983051 GOG983049:GOR983051 GYC983049:GYN983051 HHY983049:HIJ983051 HRU983049:HSF983051 IBQ983049:ICB983051 ILM983049:ILX983051 IVI983049:IVT983051 JFE983049:JFP983051 JPA983049:JPL983051 JYW983049:JZH983051 KIS983049:KJD983051 KSO983049:KSZ983051 LCK983049:LCV983051 LMG983049:LMR983051 LWC983049:LWN983051 MFY983049:MGJ983051 MPU983049:MQF983051 MZQ983049:NAB983051 NJM983049:NJX983051 NTI983049:NTT983051 ODE983049:ODP983051 ONA983049:ONL983051 OWW983049:OXH983051 PGS983049:PHD983051 PQO983049:PQZ983051 QAK983049:QAV983051 QKG983049:QKR983051 QUC983049:QUN983051 RDY983049:REJ983051 RNU983049:ROF983051 RXQ983049:RYB983051 SHM983049:SHX983051 SRI983049:SRT983051 TBE983049:TBP983051 TLA983049:TLL983051 TUW983049:TVH983051 UES983049:UFD983051 UOO983049:UOZ983051 UYK983049:UYV983051 VIG983049:VIR983051 VSC983049:VSN983051 WBY983049:WCJ983051 WLU983049:WMF983051 WVQ983049:WWB983051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3:T65543 JE65543:JP65543 TA65543:TL65543 ACW65543:ADH65543 AMS65543:AND65543 AWO65543:AWZ65543 BGK65543:BGV65543 BQG65543:BQR65543 CAC65543:CAN65543 CJY65543:CKJ65543 CTU65543:CUF65543 DDQ65543:DEB65543 DNM65543:DNX65543 DXI65543:DXT65543 EHE65543:EHP65543 ERA65543:ERL65543 FAW65543:FBH65543 FKS65543:FLD65543 FUO65543:FUZ65543 GEK65543:GEV65543 GOG65543:GOR65543 GYC65543:GYN65543 HHY65543:HIJ65543 HRU65543:HSF65543 IBQ65543:ICB65543 ILM65543:ILX65543 IVI65543:IVT65543 JFE65543:JFP65543 JPA65543:JPL65543 JYW65543:JZH65543 KIS65543:KJD65543 KSO65543:KSZ65543 LCK65543:LCV65543 LMG65543:LMR65543 LWC65543:LWN65543 MFY65543:MGJ65543 MPU65543:MQF65543 MZQ65543:NAB65543 NJM65543:NJX65543 NTI65543:NTT65543 ODE65543:ODP65543 ONA65543:ONL65543 OWW65543:OXH65543 PGS65543:PHD65543 PQO65543:PQZ65543 QAK65543:QAV65543 QKG65543:QKR65543 QUC65543:QUN65543 RDY65543:REJ65543 RNU65543:ROF65543 RXQ65543:RYB65543 SHM65543:SHX65543 SRI65543:SRT65543 TBE65543:TBP65543 TLA65543:TLL65543 TUW65543:TVH65543 UES65543:UFD65543 UOO65543:UOZ65543 UYK65543:UYV65543 VIG65543:VIR65543 VSC65543:VSN65543 WBY65543:WCJ65543 WLU65543:WMF65543 WVQ65543:WWB65543 I131079:T131079 JE131079:JP131079 TA131079:TL131079 ACW131079:ADH131079 AMS131079:AND131079 AWO131079:AWZ131079 BGK131079:BGV131079 BQG131079:BQR131079 CAC131079:CAN131079 CJY131079:CKJ131079 CTU131079:CUF131079 DDQ131079:DEB131079 DNM131079:DNX131079 DXI131079:DXT131079 EHE131079:EHP131079 ERA131079:ERL131079 FAW131079:FBH131079 FKS131079:FLD131079 FUO131079:FUZ131079 GEK131079:GEV131079 GOG131079:GOR131079 GYC131079:GYN131079 HHY131079:HIJ131079 HRU131079:HSF131079 IBQ131079:ICB131079 ILM131079:ILX131079 IVI131079:IVT131079 JFE131079:JFP131079 JPA131079:JPL131079 JYW131079:JZH131079 KIS131079:KJD131079 KSO131079:KSZ131079 LCK131079:LCV131079 LMG131079:LMR131079 LWC131079:LWN131079 MFY131079:MGJ131079 MPU131079:MQF131079 MZQ131079:NAB131079 NJM131079:NJX131079 NTI131079:NTT131079 ODE131079:ODP131079 ONA131079:ONL131079 OWW131079:OXH131079 PGS131079:PHD131079 PQO131079:PQZ131079 QAK131079:QAV131079 QKG131079:QKR131079 QUC131079:QUN131079 RDY131079:REJ131079 RNU131079:ROF131079 RXQ131079:RYB131079 SHM131079:SHX131079 SRI131079:SRT131079 TBE131079:TBP131079 TLA131079:TLL131079 TUW131079:TVH131079 UES131079:UFD131079 UOO131079:UOZ131079 UYK131079:UYV131079 VIG131079:VIR131079 VSC131079:VSN131079 WBY131079:WCJ131079 WLU131079:WMF131079 WVQ131079:WWB131079 I196615:T196615 JE196615:JP196615 TA196615:TL196615 ACW196615:ADH196615 AMS196615:AND196615 AWO196615:AWZ196615 BGK196615:BGV196615 BQG196615:BQR196615 CAC196615:CAN196615 CJY196615:CKJ196615 CTU196615:CUF196615 DDQ196615:DEB196615 DNM196615:DNX196615 DXI196615:DXT196615 EHE196615:EHP196615 ERA196615:ERL196615 FAW196615:FBH196615 FKS196615:FLD196615 FUO196615:FUZ196615 GEK196615:GEV196615 GOG196615:GOR196615 GYC196615:GYN196615 HHY196615:HIJ196615 HRU196615:HSF196615 IBQ196615:ICB196615 ILM196615:ILX196615 IVI196615:IVT196615 JFE196615:JFP196615 JPA196615:JPL196615 JYW196615:JZH196615 KIS196615:KJD196615 KSO196615:KSZ196615 LCK196615:LCV196615 LMG196615:LMR196615 LWC196615:LWN196615 MFY196615:MGJ196615 MPU196615:MQF196615 MZQ196615:NAB196615 NJM196615:NJX196615 NTI196615:NTT196615 ODE196615:ODP196615 ONA196615:ONL196615 OWW196615:OXH196615 PGS196615:PHD196615 PQO196615:PQZ196615 QAK196615:QAV196615 QKG196615:QKR196615 QUC196615:QUN196615 RDY196615:REJ196615 RNU196615:ROF196615 RXQ196615:RYB196615 SHM196615:SHX196615 SRI196615:SRT196615 TBE196615:TBP196615 TLA196615:TLL196615 TUW196615:TVH196615 UES196615:UFD196615 UOO196615:UOZ196615 UYK196615:UYV196615 VIG196615:VIR196615 VSC196615:VSN196615 WBY196615:WCJ196615 WLU196615:WMF196615 WVQ196615:WWB196615 I262151:T262151 JE262151:JP262151 TA262151:TL262151 ACW262151:ADH262151 AMS262151:AND262151 AWO262151:AWZ262151 BGK262151:BGV262151 BQG262151:BQR262151 CAC262151:CAN262151 CJY262151:CKJ262151 CTU262151:CUF262151 DDQ262151:DEB262151 DNM262151:DNX262151 DXI262151:DXT262151 EHE262151:EHP262151 ERA262151:ERL262151 FAW262151:FBH262151 FKS262151:FLD262151 FUO262151:FUZ262151 GEK262151:GEV262151 GOG262151:GOR262151 GYC262151:GYN262151 HHY262151:HIJ262151 HRU262151:HSF262151 IBQ262151:ICB262151 ILM262151:ILX262151 IVI262151:IVT262151 JFE262151:JFP262151 JPA262151:JPL262151 JYW262151:JZH262151 KIS262151:KJD262151 KSO262151:KSZ262151 LCK262151:LCV262151 LMG262151:LMR262151 LWC262151:LWN262151 MFY262151:MGJ262151 MPU262151:MQF262151 MZQ262151:NAB262151 NJM262151:NJX262151 NTI262151:NTT262151 ODE262151:ODP262151 ONA262151:ONL262151 OWW262151:OXH262151 PGS262151:PHD262151 PQO262151:PQZ262151 QAK262151:QAV262151 QKG262151:QKR262151 QUC262151:QUN262151 RDY262151:REJ262151 RNU262151:ROF262151 RXQ262151:RYB262151 SHM262151:SHX262151 SRI262151:SRT262151 TBE262151:TBP262151 TLA262151:TLL262151 TUW262151:TVH262151 UES262151:UFD262151 UOO262151:UOZ262151 UYK262151:UYV262151 VIG262151:VIR262151 VSC262151:VSN262151 WBY262151:WCJ262151 WLU262151:WMF262151 WVQ262151:WWB262151 I327687:T327687 JE327687:JP327687 TA327687:TL327687 ACW327687:ADH327687 AMS327687:AND327687 AWO327687:AWZ327687 BGK327687:BGV327687 BQG327687:BQR327687 CAC327687:CAN327687 CJY327687:CKJ327687 CTU327687:CUF327687 DDQ327687:DEB327687 DNM327687:DNX327687 DXI327687:DXT327687 EHE327687:EHP327687 ERA327687:ERL327687 FAW327687:FBH327687 FKS327687:FLD327687 FUO327687:FUZ327687 GEK327687:GEV327687 GOG327687:GOR327687 GYC327687:GYN327687 HHY327687:HIJ327687 HRU327687:HSF327687 IBQ327687:ICB327687 ILM327687:ILX327687 IVI327687:IVT327687 JFE327687:JFP327687 JPA327687:JPL327687 JYW327687:JZH327687 KIS327687:KJD327687 KSO327687:KSZ327687 LCK327687:LCV327687 LMG327687:LMR327687 LWC327687:LWN327687 MFY327687:MGJ327687 MPU327687:MQF327687 MZQ327687:NAB327687 NJM327687:NJX327687 NTI327687:NTT327687 ODE327687:ODP327687 ONA327687:ONL327687 OWW327687:OXH327687 PGS327687:PHD327687 PQO327687:PQZ327687 QAK327687:QAV327687 QKG327687:QKR327687 QUC327687:QUN327687 RDY327687:REJ327687 RNU327687:ROF327687 RXQ327687:RYB327687 SHM327687:SHX327687 SRI327687:SRT327687 TBE327687:TBP327687 TLA327687:TLL327687 TUW327687:TVH327687 UES327687:UFD327687 UOO327687:UOZ327687 UYK327687:UYV327687 VIG327687:VIR327687 VSC327687:VSN327687 WBY327687:WCJ327687 WLU327687:WMF327687 WVQ327687:WWB327687 I393223:T393223 JE393223:JP393223 TA393223:TL393223 ACW393223:ADH393223 AMS393223:AND393223 AWO393223:AWZ393223 BGK393223:BGV393223 BQG393223:BQR393223 CAC393223:CAN393223 CJY393223:CKJ393223 CTU393223:CUF393223 DDQ393223:DEB393223 DNM393223:DNX393223 DXI393223:DXT393223 EHE393223:EHP393223 ERA393223:ERL393223 FAW393223:FBH393223 FKS393223:FLD393223 FUO393223:FUZ393223 GEK393223:GEV393223 GOG393223:GOR393223 GYC393223:GYN393223 HHY393223:HIJ393223 HRU393223:HSF393223 IBQ393223:ICB393223 ILM393223:ILX393223 IVI393223:IVT393223 JFE393223:JFP393223 JPA393223:JPL393223 JYW393223:JZH393223 KIS393223:KJD393223 KSO393223:KSZ393223 LCK393223:LCV393223 LMG393223:LMR393223 LWC393223:LWN393223 MFY393223:MGJ393223 MPU393223:MQF393223 MZQ393223:NAB393223 NJM393223:NJX393223 NTI393223:NTT393223 ODE393223:ODP393223 ONA393223:ONL393223 OWW393223:OXH393223 PGS393223:PHD393223 PQO393223:PQZ393223 QAK393223:QAV393223 QKG393223:QKR393223 QUC393223:QUN393223 RDY393223:REJ393223 RNU393223:ROF393223 RXQ393223:RYB393223 SHM393223:SHX393223 SRI393223:SRT393223 TBE393223:TBP393223 TLA393223:TLL393223 TUW393223:TVH393223 UES393223:UFD393223 UOO393223:UOZ393223 UYK393223:UYV393223 VIG393223:VIR393223 VSC393223:VSN393223 WBY393223:WCJ393223 WLU393223:WMF393223 WVQ393223:WWB393223 I458759:T458759 JE458759:JP458759 TA458759:TL458759 ACW458759:ADH458759 AMS458759:AND458759 AWO458759:AWZ458759 BGK458759:BGV458759 BQG458759:BQR458759 CAC458759:CAN458759 CJY458759:CKJ458759 CTU458759:CUF458759 DDQ458759:DEB458759 DNM458759:DNX458759 DXI458759:DXT458759 EHE458759:EHP458759 ERA458759:ERL458759 FAW458759:FBH458759 FKS458759:FLD458759 FUO458759:FUZ458759 GEK458759:GEV458759 GOG458759:GOR458759 GYC458759:GYN458759 HHY458759:HIJ458759 HRU458759:HSF458759 IBQ458759:ICB458759 ILM458759:ILX458759 IVI458759:IVT458759 JFE458759:JFP458759 JPA458759:JPL458759 JYW458759:JZH458759 KIS458759:KJD458759 KSO458759:KSZ458759 LCK458759:LCV458759 LMG458759:LMR458759 LWC458759:LWN458759 MFY458759:MGJ458759 MPU458759:MQF458759 MZQ458759:NAB458759 NJM458759:NJX458759 NTI458759:NTT458759 ODE458759:ODP458759 ONA458759:ONL458759 OWW458759:OXH458759 PGS458759:PHD458759 PQO458759:PQZ458759 QAK458759:QAV458759 QKG458759:QKR458759 QUC458759:QUN458759 RDY458759:REJ458759 RNU458759:ROF458759 RXQ458759:RYB458759 SHM458759:SHX458759 SRI458759:SRT458759 TBE458759:TBP458759 TLA458759:TLL458759 TUW458759:TVH458759 UES458759:UFD458759 UOO458759:UOZ458759 UYK458759:UYV458759 VIG458759:VIR458759 VSC458759:VSN458759 WBY458759:WCJ458759 WLU458759:WMF458759 WVQ458759:WWB458759 I524295:T524295 JE524295:JP524295 TA524295:TL524295 ACW524295:ADH524295 AMS524295:AND524295 AWO524295:AWZ524295 BGK524295:BGV524295 BQG524295:BQR524295 CAC524295:CAN524295 CJY524295:CKJ524295 CTU524295:CUF524295 DDQ524295:DEB524295 DNM524295:DNX524295 DXI524295:DXT524295 EHE524295:EHP524295 ERA524295:ERL524295 FAW524295:FBH524295 FKS524295:FLD524295 FUO524295:FUZ524295 GEK524295:GEV524295 GOG524295:GOR524295 GYC524295:GYN524295 HHY524295:HIJ524295 HRU524295:HSF524295 IBQ524295:ICB524295 ILM524295:ILX524295 IVI524295:IVT524295 JFE524295:JFP524295 JPA524295:JPL524295 JYW524295:JZH524295 KIS524295:KJD524295 KSO524295:KSZ524295 LCK524295:LCV524295 LMG524295:LMR524295 LWC524295:LWN524295 MFY524295:MGJ524295 MPU524295:MQF524295 MZQ524295:NAB524295 NJM524295:NJX524295 NTI524295:NTT524295 ODE524295:ODP524295 ONA524295:ONL524295 OWW524295:OXH524295 PGS524295:PHD524295 PQO524295:PQZ524295 QAK524295:QAV524295 QKG524295:QKR524295 QUC524295:QUN524295 RDY524295:REJ524295 RNU524295:ROF524295 RXQ524295:RYB524295 SHM524295:SHX524295 SRI524295:SRT524295 TBE524295:TBP524295 TLA524295:TLL524295 TUW524295:TVH524295 UES524295:UFD524295 UOO524295:UOZ524295 UYK524295:UYV524295 VIG524295:VIR524295 VSC524295:VSN524295 WBY524295:WCJ524295 WLU524295:WMF524295 WVQ524295:WWB524295 I589831:T589831 JE589831:JP589831 TA589831:TL589831 ACW589831:ADH589831 AMS589831:AND589831 AWO589831:AWZ589831 BGK589831:BGV589831 BQG589831:BQR589831 CAC589831:CAN589831 CJY589831:CKJ589831 CTU589831:CUF589831 DDQ589831:DEB589831 DNM589831:DNX589831 DXI589831:DXT589831 EHE589831:EHP589831 ERA589831:ERL589831 FAW589831:FBH589831 FKS589831:FLD589831 FUO589831:FUZ589831 GEK589831:GEV589831 GOG589831:GOR589831 GYC589831:GYN589831 HHY589831:HIJ589831 HRU589831:HSF589831 IBQ589831:ICB589831 ILM589831:ILX589831 IVI589831:IVT589831 JFE589831:JFP589831 JPA589831:JPL589831 JYW589831:JZH589831 KIS589831:KJD589831 KSO589831:KSZ589831 LCK589831:LCV589831 LMG589831:LMR589831 LWC589831:LWN589831 MFY589831:MGJ589831 MPU589831:MQF589831 MZQ589831:NAB589831 NJM589831:NJX589831 NTI589831:NTT589831 ODE589831:ODP589831 ONA589831:ONL589831 OWW589831:OXH589831 PGS589831:PHD589831 PQO589831:PQZ589831 QAK589831:QAV589831 QKG589831:QKR589831 QUC589831:QUN589831 RDY589831:REJ589831 RNU589831:ROF589831 RXQ589831:RYB589831 SHM589831:SHX589831 SRI589831:SRT589831 TBE589831:TBP589831 TLA589831:TLL589831 TUW589831:TVH589831 UES589831:UFD589831 UOO589831:UOZ589831 UYK589831:UYV589831 VIG589831:VIR589831 VSC589831:VSN589831 WBY589831:WCJ589831 WLU589831:WMF589831 WVQ589831:WWB589831 I655367:T655367 JE655367:JP655367 TA655367:TL655367 ACW655367:ADH655367 AMS655367:AND655367 AWO655367:AWZ655367 BGK655367:BGV655367 BQG655367:BQR655367 CAC655367:CAN655367 CJY655367:CKJ655367 CTU655367:CUF655367 DDQ655367:DEB655367 DNM655367:DNX655367 DXI655367:DXT655367 EHE655367:EHP655367 ERA655367:ERL655367 FAW655367:FBH655367 FKS655367:FLD655367 FUO655367:FUZ655367 GEK655367:GEV655367 GOG655367:GOR655367 GYC655367:GYN655367 HHY655367:HIJ655367 HRU655367:HSF655367 IBQ655367:ICB655367 ILM655367:ILX655367 IVI655367:IVT655367 JFE655367:JFP655367 JPA655367:JPL655367 JYW655367:JZH655367 KIS655367:KJD655367 KSO655367:KSZ655367 LCK655367:LCV655367 LMG655367:LMR655367 LWC655367:LWN655367 MFY655367:MGJ655367 MPU655367:MQF655367 MZQ655367:NAB655367 NJM655367:NJX655367 NTI655367:NTT655367 ODE655367:ODP655367 ONA655367:ONL655367 OWW655367:OXH655367 PGS655367:PHD655367 PQO655367:PQZ655367 QAK655367:QAV655367 QKG655367:QKR655367 QUC655367:QUN655367 RDY655367:REJ655367 RNU655367:ROF655367 RXQ655367:RYB655367 SHM655367:SHX655367 SRI655367:SRT655367 TBE655367:TBP655367 TLA655367:TLL655367 TUW655367:TVH655367 UES655367:UFD655367 UOO655367:UOZ655367 UYK655367:UYV655367 VIG655367:VIR655367 VSC655367:VSN655367 WBY655367:WCJ655367 WLU655367:WMF655367 WVQ655367:WWB655367 I720903:T720903 JE720903:JP720903 TA720903:TL720903 ACW720903:ADH720903 AMS720903:AND720903 AWO720903:AWZ720903 BGK720903:BGV720903 BQG720903:BQR720903 CAC720903:CAN720903 CJY720903:CKJ720903 CTU720903:CUF720903 DDQ720903:DEB720903 DNM720903:DNX720903 DXI720903:DXT720903 EHE720903:EHP720903 ERA720903:ERL720903 FAW720903:FBH720903 FKS720903:FLD720903 FUO720903:FUZ720903 GEK720903:GEV720903 GOG720903:GOR720903 GYC720903:GYN720903 HHY720903:HIJ720903 HRU720903:HSF720903 IBQ720903:ICB720903 ILM720903:ILX720903 IVI720903:IVT720903 JFE720903:JFP720903 JPA720903:JPL720903 JYW720903:JZH720903 KIS720903:KJD720903 KSO720903:KSZ720903 LCK720903:LCV720903 LMG720903:LMR720903 LWC720903:LWN720903 MFY720903:MGJ720903 MPU720903:MQF720903 MZQ720903:NAB720903 NJM720903:NJX720903 NTI720903:NTT720903 ODE720903:ODP720903 ONA720903:ONL720903 OWW720903:OXH720903 PGS720903:PHD720903 PQO720903:PQZ720903 QAK720903:QAV720903 QKG720903:QKR720903 QUC720903:QUN720903 RDY720903:REJ720903 RNU720903:ROF720903 RXQ720903:RYB720903 SHM720903:SHX720903 SRI720903:SRT720903 TBE720903:TBP720903 TLA720903:TLL720903 TUW720903:TVH720903 UES720903:UFD720903 UOO720903:UOZ720903 UYK720903:UYV720903 VIG720903:VIR720903 VSC720903:VSN720903 WBY720903:WCJ720903 WLU720903:WMF720903 WVQ720903:WWB720903 I786439:T786439 JE786439:JP786439 TA786439:TL786439 ACW786439:ADH786439 AMS786439:AND786439 AWO786439:AWZ786439 BGK786439:BGV786439 BQG786439:BQR786439 CAC786439:CAN786439 CJY786439:CKJ786439 CTU786439:CUF786439 DDQ786439:DEB786439 DNM786439:DNX786439 DXI786439:DXT786439 EHE786439:EHP786439 ERA786439:ERL786439 FAW786439:FBH786439 FKS786439:FLD786439 FUO786439:FUZ786439 GEK786439:GEV786439 GOG786439:GOR786439 GYC786439:GYN786439 HHY786439:HIJ786439 HRU786439:HSF786439 IBQ786439:ICB786439 ILM786439:ILX786439 IVI786439:IVT786439 JFE786439:JFP786439 JPA786439:JPL786439 JYW786439:JZH786439 KIS786439:KJD786439 KSO786439:KSZ786439 LCK786439:LCV786439 LMG786439:LMR786439 LWC786439:LWN786439 MFY786439:MGJ786439 MPU786439:MQF786439 MZQ786439:NAB786439 NJM786439:NJX786439 NTI786439:NTT786439 ODE786439:ODP786439 ONA786439:ONL786439 OWW786439:OXH786439 PGS786439:PHD786439 PQO786439:PQZ786439 QAK786439:QAV786439 QKG786439:QKR786439 QUC786439:QUN786439 RDY786439:REJ786439 RNU786439:ROF786439 RXQ786439:RYB786439 SHM786439:SHX786439 SRI786439:SRT786439 TBE786439:TBP786439 TLA786439:TLL786439 TUW786439:TVH786439 UES786439:UFD786439 UOO786439:UOZ786439 UYK786439:UYV786439 VIG786439:VIR786439 VSC786439:VSN786439 WBY786439:WCJ786439 WLU786439:WMF786439 WVQ786439:WWB786439 I851975:T851975 JE851975:JP851975 TA851975:TL851975 ACW851975:ADH851975 AMS851975:AND851975 AWO851975:AWZ851975 BGK851975:BGV851975 BQG851975:BQR851975 CAC851975:CAN851975 CJY851975:CKJ851975 CTU851975:CUF851975 DDQ851975:DEB851975 DNM851975:DNX851975 DXI851975:DXT851975 EHE851975:EHP851975 ERA851975:ERL851975 FAW851975:FBH851975 FKS851975:FLD851975 FUO851975:FUZ851975 GEK851975:GEV851975 GOG851975:GOR851975 GYC851975:GYN851975 HHY851975:HIJ851975 HRU851975:HSF851975 IBQ851975:ICB851975 ILM851975:ILX851975 IVI851975:IVT851975 JFE851975:JFP851975 JPA851975:JPL851975 JYW851975:JZH851975 KIS851975:KJD851975 KSO851975:KSZ851975 LCK851975:LCV851975 LMG851975:LMR851975 LWC851975:LWN851975 MFY851975:MGJ851975 MPU851975:MQF851975 MZQ851975:NAB851975 NJM851975:NJX851975 NTI851975:NTT851975 ODE851975:ODP851975 ONA851975:ONL851975 OWW851975:OXH851975 PGS851975:PHD851975 PQO851975:PQZ851975 QAK851975:QAV851975 QKG851975:QKR851975 QUC851975:QUN851975 RDY851975:REJ851975 RNU851975:ROF851975 RXQ851975:RYB851975 SHM851975:SHX851975 SRI851975:SRT851975 TBE851975:TBP851975 TLA851975:TLL851975 TUW851975:TVH851975 UES851975:UFD851975 UOO851975:UOZ851975 UYK851975:UYV851975 VIG851975:VIR851975 VSC851975:VSN851975 WBY851975:WCJ851975 WLU851975:WMF851975 WVQ851975:WWB851975 I917511:T917511 JE917511:JP917511 TA917511:TL917511 ACW917511:ADH917511 AMS917511:AND917511 AWO917511:AWZ917511 BGK917511:BGV917511 BQG917511:BQR917511 CAC917511:CAN917511 CJY917511:CKJ917511 CTU917511:CUF917511 DDQ917511:DEB917511 DNM917511:DNX917511 DXI917511:DXT917511 EHE917511:EHP917511 ERA917511:ERL917511 FAW917511:FBH917511 FKS917511:FLD917511 FUO917511:FUZ917511 GEK917511:GEV917511 GOG917511:GOR917511 GYC917511:GYN917511 HHY917511:HIJ917511 HRU917511:HSF917511 IBQ917511:ICB917511 ILM917511:ILX917511 IVI917511:IVT917511 JFE917511:JFP917511 JPA917511:JPL917511 JYW917511:JZH917511 KIS917511:KJD917511 KSO917511:KSZ917511 LCK917511:LCV917511 LMG917511:LMR917511 LWC917511:LWN917511 MFY917511:MGJ917511 MPU917511:MQF917511 MZQ917511:NAB917511 NJM917511:NJX917511 NTI917511:NTT917511 ODE917511:ODP917511 ONA917511:ONL917511 OWW917511:OXH917511 PGS917511:PHD917511 PQO917511:PQZ917511 QAK917511:QAV917511 QKG917511:QKR917511 QUC917511:QUN917511 RDY917511:REJ917511 RNU917511:ROF917511 RXQ917511:RYB917511 SHM917511:SHX917511 SRI917511:SRT917511 TBE917511:TBP917511 TLA917511:TLL917511 TUW917511:TVH917511 UES917511:UFD917511 UOO917511:UOZ917511 UYK917511:UYV917511 VIG917511:VIR917511 VSC917511:VSN917511 WBY917511:WCJ917511 WLU917511:WMF917511 WVQ917511:WWB917511 I983047:T983047 JE983047:JP983047 TA983047:TL983047 ACW983047:ADH983047 AMS983047:AND983047 AWO983047:AWZ983047 BGK983047:BGV983047 BQG983047:BQR983047 CAC983047:CAN983047 CJY983047:CKJ983047 CTU983047:CUF983047 DDQ983047:DEB983047 DNM983047:DNX983047 DXI983047:DXT983047 EHE983047:EHP983047 ERA983047:ERL983047 FAW983047:FBH983047 FKS983047:FLD983047 FUO983047:FUZ983047 GEK983047:GEV983047 GOG983047:GOR983047 GYC983047:GYN983047 HHY983047:HIJ983047 HRU983047:HSF983047 IBQ983047:ICB983047 ILM983047:ILX983047 IVI983047:IVT983047 JFE983047:JFP983047 JPA983047:JPL983047 JYW983047:JZH983047 KIS983047:KJD983047 KSO983047:KSZ983047 LCK983047:LCV983047 LMG983047:LMR983047 LWC983047:LWN983047 MFY983047:MGJ983047 MPU983047:MQF983047 MZQ983047:NAB983047 NJM983047:NJX983047 NTI983047:NTT983047 ODE983047:ODP983047 ONA983047:ONL983047 OWW983047:OXH983047 PGS983047:PHD983047 PQO983047:PQZ983047 QAK983047:QAV983047 QKG983047:QKR983047 QUC983047:QUN983047 RDY983047:REJ983047 RNU983047:ROF983047 RXQ983047:RYB983047 SHM983047:SHX983047 SRI983047:SRT983047 TBE983047:TBP983047 TLA983047:TLL983047 TUW983047:TVH983047 UES983047:UFD983047 UOO983047:UOZ983047 UYK983047:UYV983047 VIG983047:VIR983047 VSC983047:VSN983047 WBY983047:WCJ983047 WLU983047:WMF983047 WVQ983047:WWB983047" xr:uid="{E51ED0C5-3E81-4A5E-9E0C-987F1C51207A}"/>
  </dataValidations>
  <pageMargins left="0.31496062992125984" right="0.31496062992125984" top="0.94488188976377963" bottom="0.74803149606299213" header="0.31496062992125984" footer="0.31496062992125984"/>
  <pageSetup paperSize="9" scale="57" orientation="landscape" cellComments="asDisplayed" horizontalDpi="300" verticalDpi="300" r:id="rId1"/>
  <headerFooter>
    <oddHeader>&amp;C
&amp;"BIZ UDPゴシック,標準"&amp;12&amp;A</oddHeader>
    <oddFooter>&amp;R&amp;Z&amp;F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DF3CF-1028-4CE6-B188-DA210F71D03F}">
  <dimension ref="A1:Q13"/>
  <sheetViews>
    <sheetView showGridLines="0" view="pageBreakPreview" zoomScale="80" zoomScaleNormal="90" zoomScaleSheetLayoutView="80" workbookViewId="0">
      <selection activeCell="T18" sqref="T18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4.625" style="42" customWidth="1"/>
    <col min="15" max="15" width="11.875" style="42" bestFit="1" customWidth="1"/>
    <col min="16" max="16" width="14.125" style="42" bestFit="1" customWidth="1"/>
    <col min="17" max="17" width="13.125" style="42" bestFit="1" customWidth="1"/>
    <col min="18" max="16384" width="9" style="42"/>
  </cols>
  <sheetData>
    <row r="1" spans="1:17" s="31" customFormat="1" ht="30" customHeight="1" x14ac:dyDescent="0.15">
      <c r="A1" s="28" t="s">
        <v>91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29" t="s">
        <v>31</v>
      </c>
      <c r="O1" s="29" t="s">
        <v>29</v>
      </c>
      <c r="P1" s="29" t="s">
        <v>34</v>
      </c>
      <c r="Q1" s="30" t="s">
        <v>93</v>
      </c>
    </row>
    <row r="2" spans="1:17" s="31" customFormat="1" ht="30" customHeight="1" x14ac:dyDescent="0.15">
      <c r="A2" s="54" t="s">
        <v>36</v>
      </c>
      <c r="B2" s="50">
        <v>79840</v>
      </c>
      <c r="C2" s="50">
        <v>65833</v>
      </c>
      <c r="D2" s="50">
        <v>62130</v>
      </c>
      <c r="E2" s="50">
        <v>85401</v>
      </c>
      <c r="F2" s="50">
        <v>110021</v>
      </c>
      <c r="G2" s="50">
        <v>77542</v>
      </c>
      <c r="H2" s="50">
        <v>71080</v>
      </c>
      <c r="I2" s="50">
        <v>105297</v>
      </c>
      <c r="J2" s="50">
        <v>168148</v>
      </c>
      <c r="K2" s="50">
        <v>173913</v>
      </c>
      <c r="L2" s="50">
        <v>160355</v>
      </c>
      <c r="M2" s="50">
        <v>153789</v>
      </c>
      <c r="N2" s="56">
        <f>SUM(B2:M2)</f>
        <v>1313349</v>
      </c>
      <c r="O2" s="34">
        <f>AVERAGE(B2:M2)</f>
        <v>109445.75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64812</v>
      </c>
      <c r="C3" s="33">
        <f t="shared" ref="C3:M3" si="0">C2-C5</f>
        <v>54828</v>
      </c>
      <c r="D3" s="33">
        <f t="shared" si="0"/>
        <v>51575</v>
      </c>
      <c r="E3" s="33">
        <f t="shared" si="0"/>
        <v>69539</v>
      </c>
      <c r="F3" s="33">
        <f t="shared" si="0"/>
        <v>88089</v>
      </c>
      <c r="G3" s="33">
        <f t="shared" si="0"/>
        <v>63854</v>
      </c>
      <c r="H3" s="33">
        <f t="shared" si="0"/>
        <v>57143</v>
      </c>
      <c r="I3" s="33">
        <f t="shared" si="0"/>
        <v>81329</v>
      </c>
      <c r="J3" s="33">
        <f t="shared" si="0"/>
        <v>128371</v>
      </c>
      <c r="K3" s="33">
        <f t="shared" si="0"/>
        <v>132739</v>
      </c>
      <c r="L3" s="33">
        <f t="shared" si="0"/>
        <v>123898</v>
      </c>
      <c r="M3" s="33">
        <f t="shared" si="0"/>
        <v>120022</v>
      </c>
      <c r="N3" s="56">
        <f>SUM(B3:M3)</f>
        <v>1036199</v>
      </c>
      <c r="O3" s="34">
        <f>AVERAGE(B3:M3)</f>
        <v>86349.916666666672</v>
      </c>
      <c r="P3" s="34"/>
      <c r="Q3" s="36">
        <f>N7*P4</f>
        <v>31217661.600000001</v>
      </c>
    </row>
    <row r="4" spans="1:17" s="31" customFormat="1" ht="30" customHeight="1" x14ac:dyDescent="0.15">
      <c r="A4" s="32" t="s">
        <v>28</v>
      </c>
      <c r="B4" s="37">
        <f>B3/B2</f>
        <v>0.81177354709418836</v>
      </c>
      <c r="C4" s="37">
        <f t="shared" ref="C4:M4" si="1">C3/C2</f>
        <v>0.83283459663086901</v>
      </c>
      <c r="D4" s="37">
        <f t="shared" si="1"/>
        <v>0.83011427651698055</v>
      </c>
      <c r="E4" s="37">
        <f t="shared" si="1"/>
        <v>0.8142644699710776</v>
      </c>
      <c r="F4" s="37">
        <f t="shared" si="1"/>
        <v>0.80065623835449595</v>
      </c>
      <c r="G4" s="37">
        <f t="shared" si="1"/>
        <v>0.82347630961285501</v>
      </c>
      <c r="H4" s="37">
        <f t="shared" si="1"/>
        <v>0.80392515475520543</v>
      </c>
      <c r="I4" s="37">
        <f t="shared" si="1"/>
        <v>0.77237718073639328</v>
      </c>
      <c r="J4" s="37">
        <f t="shared" si="1"/>
        <v>0.7634405404762471</v>
      </c>
      <c r="K4" s="37">
        <f t="shared" si="1"/>
        <v>0.76324944081236024</v>
      </c>
      <c r="L4" s="37">
        <f t="shared" si="1"/>
        <v>0.77264818683545877</v>
      </c>
      <c r="M4" s="37">
        <f t="shared" si="1"/>
        <v>0.78043293083380472</v>
      </c>
      <c r="N4" s="37"/>
      <c r="O4" s="38">
        <f>AVERAGE(B4:M4)</f>
        <v>0.79743273938582793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15028</v>
      </c>
      <c r="C5" s="50">
        <v>11005</v>
      </c>
      <c r="D5" s="50">
        <v>10555</v>
      </c>
      <c r="E5" s="50">
        <v>15862</v>
      </c>
      <c r="F5" s="50">
        <v>21932</v>
      </c>
      <c r="G5" s="50">
        <v>13688</v>
      </c>
      <c r="H5" s="50">
        <v>13937</v>
      </c>
      <c r="I5" s="50">
        <v>23968</v>
      </c>
      <c r="J5" s="50">
        <v>39777</v>
      </c>
      <c r="K5" s="50">
        <v>41174</v>
      </c>
      <c r="L5" s="50">
        <v>36457</v>
      </c>
      <c r="M5" s="50">
        <v>33767</v>
      </c>
      <c r="N5" s="56">
        <f>SUM(B5:M5)</f>
        <v>277150</v>
      </c>
      <c r="O5" s="34">
        <f>AVERAGE(B5:M5)</f>
        <v>23095.833333333332</v>
      </c>
      <c r="P5" s="34"/>
      <c r="Q5" s="36"/>
    </row>
    <row r="6" spans="1:17" ht="30" customHeight="1" x14ac:dyDescent="0.15">
      <c r="A6" s="32" t="s">
        <v>28</v>
      </c>
      <c r="B6" s="60">
        <f>B5/B2</f>
        <v>0.18822645290581164</v>
      </c>
      <c r="C6" s="60">
        <f t="shared" ref="C6:M6" si="2">C5/C2</f>
        <v>0.16716540336913099</v>
      </c>
      <c r="D6" s="60">
        <f t="shared" si="2"/>
        <v>0.16988572348301947</v>
      </c>
      <c r="E6" s="60">
        <f>E5/E2</f>
        <v>0.18573553002892237</v>
      </c>
      <c r="F6" s="60">
        <f t="shared" si="2"/>
        <v>0.19934376164550405</v>
      </c>
      <c r="G6" s="60">
        <f t="shared" si="2"/>
        <v>0.17652369038714502</v>
      </c>
      <c r="H6" s="60">
        <f t="shared" si="2"/>
        <v>0.1960748452447946</v>
      </c>
      <c r="I6" s="60">
        <f t="shared" si="2"/>
        <v>0.22762281926360675</v>
      </c>
      <c r="J6" s="60">
        <f t="shared" si="2"/>
        <v>0.23655945952375287</v>
      </c>
      <c r="K6" s="60">
        <f t="shared" si="2"/>
        <v>0.23675055918763979</v>
      </c>
      <c r="L6" s="60">
        <f t="shared" si="2"/>
        <v>0.22735181316454117</v>
      </c>
      <c r="M6" s="60">
        <f t="shared" si="2"/>
        <v>0.21956706916619523</v>
      </c>
      <c r="N6" s="39"/>
      <c r="O6" s="40">
        <f>AVERAGE(B6:M6)</f>
        <v>0.20256726061417199</v>
      </c>
      <c r="P6" s="53">
        <v>0.2</v>
      </c>
      <c r="Q6" s="41">
        <f>N7*P6</f>
        <v>7804415.4000000004</v>
      </c>
    </row>
    <row r="7" spans="1:17" ht="30" customHeight="1" x14ac:dyDescent="0.15">
      <c r="A7" s="54" t="s">
        <v>38</v>
      </c>
      <c r="B7" s="51">
        <v>3023549</v>
      </c>
      <c r="C7" s="51">
        <v>2400651</v>
      </c>
      <c r="D7" s="51">
        <v>2300250</v>
      </c>
      <c r="E7" s="51">
        <v>2860912</v>
      </c>
      <c r="F7" s="51">
        <v>3474630</v>
      </c>
      <c r="G7" s="51">
        <v>2557449</v>
      </c>
      <c r="H7" s="51">
        <v>2396502</v>
      </c>
      <c r="I7" s="51">
        <v>3161697</v>
      </c>
      <c r="J7" s="51">
        <v>4545523</v>
      </c>
      <c r="K7" s="51">
        <v>4323400</v>
      </c>
      <c r="L7" s="51">
        <v>4060154</v>
      </c>
      <c r="M7" s="51">
        <v>3917360</v>
      </c>
      <c r="N7" s="57">
        <f>SUM(B7:M7)</f>
        <v>39022077</v>
      </c>
      <c r="O7" s="34">
        <f t="shared" ref="O7:O8" si="3">AVERAGE(B7:M7)</f>
        <v>3251839.75</v>
      </c>
      <c r="P7" s="44"/>
      <c r="Q7" s="45"/>
    </row>
    <row r="8" spans="1:17" ht="30" customHeight="1" x14ac:dyDescent="0.15">
      <c r="A8" s="54" t="s">
        <v>39</v>
      </c>
      <c r="B8" s="51">
        <v>2402937</v>
      </c>
      <c r="C8" s="51">
        <v>1960116</v>
      </c>
      <c r="D8" s="51">
        <v>1882794</v>
      </c>
      <c r="E8" s="51">
        <v>2282574</v>
      </c>
      <c r="F8" s="51">
        <v>2720738</v>
      </c>
      <c r="G8" s="51">
        <v>2064510</v>
      </c>
      <c r="H8" s="51">
        <v>1882329</v>
      </c>
      <c r="I8" s="51">
        <v>2363652</v>
      </c>
      <c r="J8" s="51">
        <v>3329850</v>
      </c>
      <c r="K8" s="51">
        <v>3141217</v>
      </c>
      <c r="L8" s="51">
        <v>3007890</v>
      </c>
      <c r="M8" s="51">
        <v>2933445</v>
      </c>
      <c r="N8" s="57">
        <f>SUM(B8:M8)</f>
        <v>29972052</v>
      </c>
      <c r="O8" s="34">
        <f t="shared" si="3"/>
        <v>2497671</v>
      </c>
      <c r="P8" s="43"/>
      <c r="Q8" s="45"/>
    </row>
    <row r="9" spans="1:17" ht="30" customHeight="1" x14ac:dyDescent="0.15">
      <c r="A9" s="98" t="s">
        <v>82</v>
      </c>
      <c r="B9" s="55">
        <f>B8/B7</f>
        <v>0.79474055158358603</v>
      </c>
      <c r="C9" s="55">
        <f t="shared" ref="C9:M9" si="4">C8/C7</f>
        <v>0.81649352613103698</v>
      </c>
      <c r="D9" s="55">
        <f t="shared" si="4"/>
        <v>0.81851711770459734</v>
      </c>
      <c r="E9" s="55">
        <f t="shared" si="4"/>
        <v>0.79784837841918943</v>
      </c>
      <c r="F9" s="55">
        <f t="shared" si="4"/>
        <v>0.78302955998192614</v>
      </c>
      <c r="G9" s="55">
        <f t="shared" si="4"/>
        <v>0.80725363438332498</v>
      </c>
      <c r="H9" s="55">
        <f t="shared" si="4"/>
        <v>0.7854485412488702</v>
      </c>
      <c r="I9" s="55">
        <f t="shared" si="4"/>
        <v>0.74758966466426102</v>
      </c>
      <c r="J9" s="55">
        <f t="shared" si="4"/>
        <v>0.73255596770712628</v>
      </c>
      <c r="K9" s="55">
        <f t="shared" si="4"/>
        <v>0.72656173382060418</v>
      </c>
      <c r="L9" s="55">
        <f t="shared" si="4"/>
        <v>0.74083150540595255</v>
      </c>
      <c r="M9" s="55">
        <f t="shared" si="4"/>
        <v>0.74883212163293644</v>
      </c>
      <c r="N9" s="55"/>
      <c r="O9" s="61">
        <f>AVERAGE(B9:M9)</f>
        <v>0.77497519189028441</v>
      </c>
      <c r="P9" s="48"/>
      <c r="Q9" s="49"/>
    </row>
    <row r="11" spans="1:17" ht="30" customHeight="1" x14ac:dyDescent="0.15">
      <c r="A11" s="58" t="s">
        <v>40</v>
      </c>
      <c r="B11" s="59">
        <f>B7-B8</f>
        <v>620612</v>
      </c>
      <c r="C11" s="59">
        <f t="shared" ref="C11:M11" si="5">C7-C8</f>
        <v>440535</v>
      </c>
      <c r="D11" s="59">
        <f t="shared" si="5"/>
        <v>417456</v>
      </c>
      <c r="E11" s="59">
        <f t="shared" si="5"/>
        <v>578338</v>
      </c>
      <c r="F11" s="59">
        <f t="shared" si="5"/>
        <v>753892</v>
      </c>
      <c r="G11" s="59">
        <f t="shared" si="5"/>
        <v>492939</v>
      </c>
      <c r="H11" s="59">
        <f t="shared" si="5"/>
        <v>514173</v>
      </c>
      <c r="I11" s="59">
        <f t="shared" si="5"/>
        <v>798045</v>
      </c>
      <c r="J11" s="59">
        <f t="shared" si="5"/>
        <v>1215673</v>
      </c>
      <c r="K11" s="59">
        <f t="shared" si="5"/>
        <v>1182183</v>
      </c>
      <c r="L11" s="59">
        <f t="shared" si="5"/>
        <v>1052264</v>
      </c>
      <c r="M11" s="59">
        <f t="shared" si="5"/>
        <v>983915</v>
      </c>
      <c r="N11" s="59">
        <f>SUM(B11:M11)</f>
        <v>9050025</v>
      </c>
    </row>
    <row r="12" spans="1:17" ht="30" customHeight="1" x14ac:dyDescent="0.15">
      <c r="A12" s="58" t="s">
        <v>41</v>
      </c>
      <c r="B12" s="59">
        <f>IF(B8="","",B8-'R4'!B8)</f>
        <v>549288</v>
      </c>
      <c r="C12" s="59">
        <f>IF(C8="","",C8-'R4'!C8)</f>
        <v>453796</v>
      </c>
      <c r="D12" s="59">
        <f>IF(D8="","",D8-'R4'!D8)</f>
        <v>273862</v>
      </c>
      <c r="E12" s="59">
        <f>IF(E8="","",E8-'R4'!E8)</f>
        <v>315662</v>
      </c>
      <c r="F12" s="59">
        <f>IF(F8="","",F8-'R4'!F8)</f>
        <v>571276</v>
      </c>
      <c r="G12" s="59">
        <f>IF(G8="","",G8-'R4'!G8)</f>
        <v>125034</v>
      </c>
      <c r="H12" s="59">
        <f>IF(H8="","",H8-'R4'!H8)</f>
        <v>-308531</v>
      </c>
      <c r="I12" s="59">
        <f>IF(I8="","",I8-'R4'!I8)</f>
        <v>-427615</v>
      </c>
      <c r="J12" s="59">
        <f>IF(J8="","",J8-'R4'!J8)</f>
        <v>-1076569</v>
      </c>
      <c r="K12" s="59">
        <f>IF(K8="","",K8-'R4'!K8)</f>
        <v>-2367416</v>
      </c>
      <c r="L12" s="59">
        <f>IF(L8="","",L8-'R4'!L8)</f>
        <v>-1586185</v>
      </c>
      <c r="M12" s="59">
        <f>IF(M8="","",M8-'R4'!M8)</f>
        <v>-470286</v>
      </c>
      <c r="N12" s="59">
        <f>SUM(B12:M12)</f>
        <v>-3947684</v>
      </c>
    </row>
    <row r="13" spans="1:17" ht="30" customHeight="1" x14ac:dyDescent="0.15">
      <c r="A13" s="58" t="s">
        <v>42</v>
      </c>
      <c r="B13" s="59">
        <f>IF(B8="","",B11-'R4'!B11)</f>
        <v>147005</v>
      </c>
      <c r="C13" s="59">
        <f>IF(C8="","",C11-'R4'!C11)</f>
        <v>82512</v>
      </c>
      <c r="D13" s="59">
        <f>IF(D8="","",D11-'R4'!D11)</f>
        <v>29562</v>
      </c>
      <c r="E13" s="59">
        <f>IF(E8="","",E11-'R4'!E11)</f>
        <v>117806</v>
      </c>
      <c r="F13" s="59">
        <f>IF(F8="","",F11-'R4'!F11)</f>
        <v>262284</v>
      </c>
      <c r="G13" s="59">
        <f>IF(G8="","",G11-'R4'!G11)</f>
        <v>64905</v>
      </c>
      <c r="H13" s="59">
        <f>IF(H8="","",H11-'R4'!H11)</f>
        <v>-52689</v>
      </c>
      <c r="I13" s="59">
        <f>IF(I8="","",I11-'R4'!I11)</f>
        <v>45106</v>
      </c>
      <c r="J13" s="59">
        <f>IF(J8="","",J11-'R4'!J11)</f>
        <v>-52077</v>
      </c>
      <c r="K13" s="59">
        <f>IF(K8="","",K11-'R4'!K11)</f>
        <v>-500969</v>
      </c>
      <c r="L13" s="59">
        <f>IF(L8="","",L11-'R4'!L11)</f>
        <v>-157733</v>
      </c>
      <c r="M13" s="59">
        <f>IF(M8="","",M11-'R4'!M11)</f>
        <v>158511</v>
      </c>
      <c r="N13" s="59">
        <f>SUM(B13:M13)</f>
        <v>144223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headerFooter>
    <oddHeader>&amp;C
&amp;"BIZ UDPゴシック,標準"&amp;12&amp;F &amp;A</oddHeader>
    <oddFooter>&amp;R&amp;"BIZ UDPゴシック,標準"&amp;9&amp;Z&amp;F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629B4-EE4A-457C-B22A-682CB6A53FB5}">
  <sheetPr>
    <tabColor rgb="FFFFFF00"/>
  </sheetPr>
  <dimension ref="C1:X15"/>
  <sheetViews>
    <sheetView showGridLines="0" view="pageBreakPreview" zoomScale="80" zoomScaleNormal="90" zoomScaleSheetLayoutView="80" workbookViewId="0">
      <selection activeCell="I14" sqref="I14"/>
    </sheetView>
  </sheetViews>
  <sheetFormatPr defaultRowHeight="30" customHeight="1" x14ac:dyDescent="0.15"/>
  <cols>
    <col min="1" max="8" width="9" style="96"/>
    <col min="9" max="21" width="12.625" style="96" customWidth="1"/>
    <col min="22" max="16384" width="9" style="96"/>
  </cols>
  <sheetData>
    <row r="1" spans="3:24" s="62" customFormat="1" ht="30" customHeight="1" thickBot="1" x14ac:dyDescent="0.2">
      <c r="G1" s="62" t="s">
        <v>92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30.303000000000001</v>
      </c>
      <c r="J3" s="68">
        <f t="shared" ref="J3:T3" si="0">(ROUND(((J9-J10)*J11)/1000,3))</f>
        <v>24.542999999999999</v>
      </c>
      <c r="K3" s="68">
        <f t="shared" si="0"/>
        <v>31.26</v>
      </c>
      <c r="L3" s="68">
        <f t="shared" si="0"/>
        <v>39.758000000000003</v>
      </c>
      <c r="M3" s="68">
        <f t="shared" si="0"/>
        <v>52.023000000000003</v>
      </c>
      <c r="N3" s="68">
        <f t="shared" si="0"/>
        <v>35.963000000000001</v>
      </c>
      <c r="O3" s="68">
        <f t="shared" si="0"/>
        <v>28.788</v>
      </c>
      <c r="P3" s="68">
        <f t="shared" si="0"/>
        <v>39.481999999999999</v>
      </c>
      <c r="Q3" s="68">
        <f t="shared" si="0"/>
        <v>56.911000000000001</v>
      </c>
      <c r="R3" s="68">
        <f t="shared" si="0"/>
        <v>52.158000000000001</v>
      </c>
      <c r="S3" s="68">
        <f t="shared" si="0"/>
        <v>54.625999999999998</v>
      </c>
      <c r="T3" s="68">
        <f t="shared" si="0"/>
        <v>50.802</v>
      </c>
      <c r="U3" s="69">
        <f>SUM(I3:T3)</f>
        <v>496.61700000000002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33.146000000000001</v>
      </c>
      <c r="J4" s="72">
        <f t="shared" ref="J4:T4" si="1">(ROUND((J10*J11)/1000,3))</f>
        <v>29.209</v>
      </c>
      <c r="K4" s="72">
        <f t="shared" si="1"/>
        <v>19.593</v>
      </c>
      <c r="L4" s="72">
        <f t="shared" si="1"/>
        <v>28.375</v>
      </c>
      <c r="M4" s="72">
        <f t="shared" si="1"/>
        <v>34.124000000000002</v>
      </c>
      <c r="N4" s="72">
        <f t="shared" si="1"/>
        <v>26.637</v>
      </c>
      <c r="O4" s="72">
        <f t="shared" si="1"/>
        <v>27.038</v>
      </c>
      <c r="P4" s="72">
        <f t="shared" si="1"/>
        <v>39.238</v>
      </c>
      <c r="Q4" s="72">
        <f t="shared" si="1"/>
        <v>66.275000000000006</v>
      </c>
      <c r="R4" s="72">
        <f t="shared" si="1"/>
        <v>74.207999999999998</v>
      </c>
      <c r="S4" s="72">
        <f t="shared" si="1"/>
        <v>64.165000000000006</v>
      </c>
      <c r="T4" s="72">
        <f t="shared" si="1"/>
        <v>64.355999999999995</v>
      </c>
      <c r="U4" s="73">
        <f>SUM(I4:T4)</f>
        <v>506.36399999999998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v>-2.8969999999999998</v>
      </c>
      <c r="J7" s="82">
        <v>-3.4449999999999998</v>
      </c>
      <c r="K7" s="82">
        <v>-2.7549999999999999</v>
      </c>
      <c r="L7" s="82">
        <v>-2.8809999999999998</v>
      </c>
      <c r="M7" s="82">
        <v>-3.0430000000000001</v>
      </c>
      <c r="N7" s="82">
        <v>-2.1219999999999999</v>
      </c>
      <c r="O7" s="82">
        <v>-2.0289999999999999</v>
      </c>
      <c r="P7" s="82">
        <v>-1.1850000000000001</v>
      </c>
      <c r="Q7" s="82">
        <v>-1.0529999999999999</v>
      </c>
      <c r="R7" s="82">
        <v>-1.2529999999999999</v>
      </c>
      <c r="S7" s="82">
        <v>-1.333</v>
      </c>
      <c r="T7" s="83">
        <v>-2.2879999999999998</v>
      </c>
      <c r="U7" s="84">
        <f>SUM(I7:T7)</f>
        <v>-26.283999999999999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60.552</v>
      </c>
      <c r="J8" s="86">
        <f t="shared" ref="J8:T8" si="2">SUM(J3:J7)</f>
        <v>50.306999999999995</v>
      </c>
      <c r="K8" s="86">
        <f t="shared" si="2"/>
        <v>48.097999999999999</v>
      </c>
      <c r="L8" s="86">
        <f t="shared" si="2"/>
        <v>65.25200000000001</v>
      </c>
      <c r="M8" s="86">
        <f t="shared" si="2"/>
        <v>83.103999999999999</v>
      </c>
      <c r="N8" s="86">
        <f t="shared" si="2"/>
        <v>60.478000000000002</v>
      </c>
      <c r="O8" s="86">
        <f t="shared" si="2"/>
        <v>53.796999999999997</v>
      </c>
      <c r="P8" s="86">
        <f t="shared" si="2"/>
        <v>77.534999999999997</v>
      </c>
      <c r="Q8" s="86">
        <f t="shared" si="2"/>
        <v>122.13300000000001</v>
      </c>
      <c r="R8" s="86">
        <f t="shared" si="2"/>
        <v>125.113</v>
      </c>
      <c r="S8" s="86">
        <f t="shared" si="2"/>
        <v>117.458</v>
      </c>
      <c r="T8" s="87">
        <f t="shared" si="2"/>
        <v>112.86999999999999</v>
      </c>
      <c r="U8" s="86">
        <f>SUM(U3:U7)</f>
        <v>976.697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90</v>
      </c>
      <c r="I9" s="93">
        <v>79840</v>
      </c>
      <c r="J9" s="93">
        <v>65833</v>
      </c>
      <c r="K9" s="93">
        <v>62130</v>
      </c>
      <c r="L9" s="93">
        <v>85401</v>
      </c>
      <c r="M9" s="93">
        <v>110021</v>
      </c>
      <c r="N9" s="93">
        <v>77542</v>
      </c>
      <c r="O9" s="93">
        <v>71080</v>
      </c>
      <c r="P9" s="93">
        <v>105297</v>
      </c>
      <c r="Q9" s="93">
        <v>168148</v>
      </c>
      <c r="R9" s="93">
        <v>173913</v>
      </c>
      <c r="S9" s="93">
        <v>160355</v>
      </c>
      <c r="T9" s="93">
        <v>153789</v>
      </c>
      <c r="U9" s="97">
        <f>SUM(I9:T9)</f>
        <v>1313349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41709</v>
      </c>
      <c r="J10" s="93">
        <v>35774</v>
      </c>
      <c r="K10" s="93">
        <v>23938</v>
      </c>
      <c r="L10" s="93">
        <v>35566</v>
      </c>
      <c r="M10" s="93">
        <v>43581</v>
      </c>
      <c r="N10" s="93">
        <v>32995</v>
      </c>
      <c r="O10" s="93">
        <v>34426</v>
      </c>
      <c r="P10" s="93">
        <v>52485</v>
      </c>
      <c r="Q10" s="93">
        <v>90465</v>
      </c>
      <c r="R10" s="93">
        <v>102130</v>
      </c>
      <c r="S10" s="93">
        <v>86616</v>
      </c>
      <c r="T10" s="93">
        <v>85945</v>
      </c>
      <c r="U10" s="97">
        <f>SUM(I10:T10)</f>
        <v>665630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0.79469999999999996</v>
      </c>
      <c r="J11" s="95">
        <v>0.8165</v>
      </c>
      <c r="K11" s="95">
        <v>0.81850000000000001</v>
      </c>
      <c r="L11" s="95">
        <v>0.79779999999999995</v>
      </c>
      <c r="M11" s="95">
        <v>0.78300000000000003</v>
      </c>
      <c r="N11" s="95">
        <v>0.80730000000000002</v>
      </c>
      <c r="O11" s="95">
        <v>0.78539999999999999</v>
      </c>
      <c r="P11" s="95">
        <v>0.74760000000000004</v>
      </c>
      <c r="Q11" s="95">
        <v>0.73260000000000003</v>
      </c>
      <c r="R11" s="95">
        <v>0.72660000000000002</v>
      </c>
      <c r="S11" s="95">
        <v>0.74080000000000001</v>
      </c>
      <c r="T11" s="95">
        <v>0.74880000000000002</v>
      </c>
      <c r="U11" s="89"/>
      <c r="V11" s="94"/>
      <c r="W11" s="94"/>
    </row>
    <row r="12" spans="3:24" s="101" customFormat="1" ht="30" customHeight="1" x14ac:dyDescent="0.15">
      <c r="G12" s="104" t="s">
        <v>85</v>
      </c>
      <c r="H12" s="106">
        <v>22.08</v>
      </c>
      <c r="I12" s="107">
        <f>ROUNDDOWN($H$12*(I7*1000),0)</f>
        <v>-63965</v>
      </c>
      <c r="J12" s="107">
        <f>ROUNDDOWN($H$12*(J7*1000),0)</f>
        <v>-76065</v>
      </c>
      <c r="K12" s="107">
        <f>ROUNDDOWN($H$12*(K7*1000),0)</f>
        <v>-60830</v>
      </c>
      <c r="L12" s="103"/>
      <c r="M12" s="103"/>
      <c r="N12" s="103"/>
      <c r="O12" s="107">
        <f>ROUNDDOWN($H$12*(O7*1000),0)</f>
        <v>-44800</v>
      </c>
      <c r="P12" s="107">
        <f>ROUNDDOWN($H$12*(P7*1000),0)</f>
        <v>-26164</v>
      </c>
      <c r="Q12" s="107">
        <f>ROUNDDOWN($H$12*(Q7*1000),0)</f>
        <v>-23250</v>
      </c>
      <c r="R12" s="107">
        <f>ROUNDDOWN($H$12*0+34.2*(R7*1000),0)</f>
        <v>-42852</v>
      </c>
      <c r="S12" s="107">
        <f>ROUNDDOWN($H$12*0+34.2*(S7*1000),0)</f>
        <v>-45588</v>
      </c>
      <c r="T12" s="107">
        <f>ROUNDDOWN($H$12*0+34.2*(T7*1000),0)</f>
        <v>-78249</v>
      </c>
      <c r="U12" s="102"/>
    </row>
    <row r="13" spans="3:24" s="101" customFormat="1" ht="30" customHeight="1" x14ac:dyDescent="0.15">
      <c r="G13" s="104" t="s">
        <v>86</v>
      </c>
      <c r="H13" s="106">
        <v>23.14</v>
      </c>
      <c r="I13" s="108"/>
      <c r="J13" s="108"/>
      <c r="K13" s="108"/>
      <c r="L13" s="107">
        <f>ROUNDDOWN($H$13*(L7*1000),0)</f>
        <v>-66666</v>
      </c>
      <c r="M13" s="107">
        <f>ROUNDDOWN($H$13*(M7*1000),0)</f>
        <v>-70415</v>
      </c>
      <c r="N13" s="107">
        <f>ROUNDDOWN($H$13*(N7*1000),0)</f>
        <v>-49103</v>
      </c>
      <c r="P13" s="108"/>
      <c r="Q13" s="108"/>
      <c r="R13" s="108"/>
      <c r="S13" s="108"/>
      <c r="T13" s="108"/>
    </row>
    <row r="14" spans="3:24" s="101" customFormat="1" ht="30" customHeight="1" x14ac:dyDescent="0.15">
      <c r="G14" s="104" t="s">
        <v>87</v>
      </c>
      <c r="H14" s="108"/>
      <c r="I14" s="107">
        <f>ROUNDDOWN((7.87+3.45)*(I7*1000),0)</f>
        <v>-32794</v>
      </c>
      <c r="J14" s="107">
        <f>ROUNDDOWN((6.85+1.4)*(J7*1000),0)</f>
        <v>-28421</v>
      </c>
      <c r="K14" s="107">
        <f>ROUNDDOWN((5.79+1.4)*(K7*1000),0)</f>
        <v>-19808</v>
      </c>
      <c r="L14" s="107">
        <f>ROUNDDOWN((4.62+1.4)*(L7*1000),0)</f>
        <v>-17343</v>
      </c>
      <c r="M14" s="107">
        <f>ROUNDDOWN((3.32+1.4)*(M7*1000),0)</f>
        <v>-14362</v>
      </c>
      <c r="N14" s="107">
        <f>ROUNDDOWN((2.23+1.4)*(N7*1000),0)</f>
        <v>-7702</v>
      </c>
      <c r="O14" s="107">
        <f>ROUNDDOWN((3.33+1.4)*(O7*1000),0)</f>
        <v>-9597</v>
      </c>
      <c r="P14" s="107">
        <f>ROUNDDOWN((3.01+1.4)*(P7*1000),0)</f>
        <v>-5225</v>
      </c>
      <c r="Q14" s="107">
        <f>ROUNDDOWN((2.82+1.4)*(Q7*1000),0)</f>
        <v>-4443</v>
      </c>
      <c r="R14" s="107">
        <f>ROUNDDOWN((10.87+1.4)*(R7*1000),0)</f>
        <v>-15374</v>
      </c>
      <c r="S14" s="107">
        <f>ROUNDDOWN((10.84+1.4)*(S7*1000),0)</f>
        <v>-16315</v>
      </c>
      <c r="T14" s="107">
        <f>ROUNDDOWN((10.74+1.4)*(T7*1000),0)</f>
        <v>-27776</v>
      </c>
    </row>
    <row r="15" spans="3:24" s="102" customFormat="1" ht="30" customHeight="1" x14ac:dyDescent="0.15">
      <c r="G15" s="104" t="s">
        <v>88</v>
      </c>
      <c r="I15" s="103">
        <f>SUM(I12:I14)</f>
        <v>-96759</v>
      </c>
      <c r="J15" s="103">
        <f t="shared" ref="J15:T15" si="3">SUM(J12:J14)</f>
        <v>-104486</v>
      </c>
      <c r="K15" s="103">
        <f>SUM(K12:K14)</f>
        <v>-80638</v>
      </c>
      <c r="L15" s="103">
        <f t="shared" si="3"/>
        <v>-84009</v>
      </c>
      <c r="M15" s="103">
        <f t="shared" si="3"/>
        <v>-84777</v>
      </c>
      <c r="N15" s="103">
        <f t="shared" si="3"/>
        <v>-56805</v>
      </c>
      <c r="O15" s="103">
        <f>SUM(O12:O14)</f>
        <v>-54397</v>
      </c>
      <c r="P15" s="103">
        <f t="shared" si="3"/>
        <v>-31389</v>
      </c>
      <c r="Q15" s="103">
        <f t="shared" si="3"/>
        <v>-27693</v>
      </c>
      <c r="R15" s="103">
        <f t="shared" si="3"/>
        <v>-58226</v>
      </c>
      <c r="S15" s="103">
        <f t="shared" si="3"/>
        <v>-61903</v>
      </c>
      <c r="T15" s="103">
        <f t="shared" si="3"/>
        <v>-106025</v>
      </c>
      <c r="U15" s="105">
        <f>SUM(I15:T15)</f>
        <v>-847107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I9:T11 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I65545:T65547 JE65545:JP65547 TA65545:TL65547 ACW65545:ADH65547 AMS65545:AND65547 AWO65545:AWZ65547 BGK65545:BGV65547 BQG65545:BQR65547 CAC65545:CAN65547 CJY65545:CKJ65547 CTU65545:CUF65547 DDQ65545:DEB65547 DNM65545:DNX65547 DXI65545:DXT65547 EHE65545:EHP65547 ERA65545:ERL65547 FAW65545:FBH65547 FKS65545:FLD65547 FUO65545:FUZ65547 GEK65545:GEV65547 GOG65545:GOR65547 GYC65545:GYN65547 HHY65545:HIJ65547 HRU65545:HSF65547 IBQ65545:ICB65547 ILM65545:ILX65547 IVI65545:IVT65547 JFE65545:JFP65547 JPA65545:JPL65547 JYW65545:JZH65547 KIS65545:KJD65547 KSO65545:KSZ65547 LCK65545:LCV65547 LMG65545:LMR65547 LWC65545:LWN65547 MFY65545:MGJ65547 MPU65545:MQF65547 MZQ65545:NAB65547 NJM65545:NJX65547 NTI65545:NTT65547 ODE65545:ODP65547 ONA65545:ONL65547 OWW65545:OXH65547 PGS65545:PHD65547 PQO65545:PQZ65547 QAK65545:QAV65547 QKG65545:QKR65547 QUC65545:QUN65547 RDY65545:REJ65547 RNU65545:ROF65547 RXQ65545:RYB65547 SHM65545:SHX65547 SRI65545:SRT65547 TBE65545:TBP65547 TLA65545:TLL65547 TUW65545:TVH65547 UES65545:UFD65547 UOO65545:UOZ65547 UYK65545:UYV65547 VIG65545:VIR65547 VSC65545:VSN65547 WBY65545:WCJ65547 WLU65545:WMF65547 WVQ65545:WWB65547 I131081:T131083 JE131081:JP131083 TA131081:TL131083 ACW131081:ADH131083 AMS131081:AND131083 AWO131081:AWZ131083 BGK131081:BGV131083 BQG131081:BQR131083 CAC131081:CAN131083 CJY131081:CKJ131083 CTU131081:CUF131083 DDQ131081:DEB131083 DNM131081:DNX131083 DXI131081:DXT131083 EHE131081:EHP131083 ERA131081:ERL131083 FAW131081:FBH131083 FKS131081:FLD131083 FUO131081:FUZ131083 GEK131081:GEV131083 GOG131081:GOR131083 GYC131081:GYN131083 HHY131081:HIJ131083 HRU131081:HSF131083 IBQ131081:ICB131083 ILM131081:ILX131083 IVI131081:IVT131083 JFE131081:JFP131083 JPA131081:JPL131083 JYW131081:JZH131083 KIS131081:KJD131083 KSO131081:KSZ131083 LCK131081:LCV131083 LMG131081:LMR131083 LWC131081:LWN131083 MFY131081:MGJ131083 MPU131081:MQF131083 MZQ131081:NAB131083 NJM131081:NJX131083 NTI131081:NTT131083 ODE131081:ODP131083 ONA131081:ONL131083 OWW131081:OXH131083 PGS131081:PHD131083 PQO131081:PQZ131083 QAK131081:QAV131083 QKG131081:QKR131083 QUC131081:QUN131083 RDY131081:REJ131083 RNU131081:ROF131083 RXQ131081:RYB131083 SHM131081:SHX131083 SRI131081:SRT131083 TBE131081:TBP131083 TLA131081:TLL131083 TUW131081:TVH131083 UES131081:UFD131083 UOO131081:UOZ131083 UYK131081:UYV131083 VIG131081:VIR131083 VSC131081:VSN131083 WBY131081:WCJ131083 WLU131081:WMF131083 WVQ131081:WWB131083 I196617:T196619 JE196617:JP196619 TA196617:TL196619 ACW196617:ADH196619 AMS196617:AND196619 AWO196617:AWZ196619 BGK196617:BGV196619 BQG196617:BQR196619 CAC196617:CAN196619 CJY196617:CKJ196619 CTU196617:CUF196619 DDQ196617:DEB196619 DNM196617:DNX196619 DXI196617:DXT196619 EHE196617:EHP196619 ERA196617:ERL196619 FAW196617:FBH196619 FKS196617:FLD196619 FUO196617:FUZ196619 GEK196617:GEV196619 GOG196617:GOR196619 GYC196617:GYN196619 HHY196617:HIJ196619 HRU196617:HSF196619 IBQ196617:ICB196619 ILM196617:ILX196619 IVI196617:IVT196619 JFE196617:JFP196619 JPA196617:JPL196619 JYW196617:JZH196619 KIS196617:KJD196619 KSO196617:KSZ196619 LCK196617:LCV196619 LMG196617:LMR196619 LWC196617:LWN196619 MFY196617:MGJ196619 MPU196617:MQF196619 MZQ196617:NAB196619 NJM196617:NJX196619 NTI196617:NTT196619 ODE196617:ODP196619 ONA196617:ONL196619 OWW196617:OXH196619 PGS196617:PHD196619 PQO196617:PQZ196619 QAK196617:QAV196619 QKG196617:QKR196619 QUC196617:QUN196619 RDY196617:REJ196619 RNU196617:ROF196619 RXQ196617:RYB196619 SHM196617:SHX196619 SRI196617:SRT196619 TBE196617:TBP196619 TLA196617:TLL196619 TUW196617:TVH196619 UES196617:UFD196619 UOO196617:UOZ196619 UYK196617:UYV196619 VIG196617:VIR196619 VSC196617:VSN196619 WBY196617:WCJ196619 WLU196617:WMF196619 WVQ196617:WWB196619 I262153:T262155 JE262153:JP262155 TA262153:TL262155 ACW262153:ADH262155 AMS262153:AND262155 AWO262153:AWZ262155 BGK262153:BGV262155 BQG262153:BQR262155 CAC262153:CAN262155 CJY262153:CKJ262155 CTU262153:CUF262155 DDQ262153:DEB262155 DNM262153:DNX262155 DXI262153:DXT262155 EHE262153:EHP262155 ERA262153:ERL262155 FAW262153:FBH262155 FKS262153:FLD262155 FUO262153:FUZ262155 GEK262153:GEV262155 GOG262153:GOR262155 GYC262153:GYN262155 HHY262153:HIJ262155 HRU262153:HSF262155 IBQ262153:ICB262155 ILM262153:ILX262155 IVI262153:IVT262155 JFE262153:JFP262155 JPA262153:JPL262155 JYW262153:JZH262155 KIS262153:KJD262155 KSO262153:KSZ262155 LCK262153:LCV262155 LMG262153:LMR262155 LWC262153:LWN262155 MFY262153:MGJ262155 MPU262153:MQF262155 MZQ262153:NAB262155 NJM262153:NJX262155 NTI262153:NTT262155 ODE262153:ODP262155 ONA262153:ONL262155 OWW262153:OXH262155 PGS262153:PHD262155 PQO262153:PQZ262155 QAK262153:QAV262155 QKG262153:QKR262155 QUC262153:QUN262155 RDY262153:REJ262155 RNU262153:ROF262155 RXQ262153:RYB262155 SHM262153:SHX262155 SRI262153:SRT262155 TBE262153:TBP262155 TLA262153:TLL262155 TUW262153:TVH262155 UES262153:UFD262155 UOO262153:UOZ262155 UYK262153:UYV262155 VIG262153:VIR262155 VSC262153:VSN262155 WBY262153:WCJ262155 WLU262153:WMF262155 WVQ262153:WWB262155 I327689:T327691 JE327689:JP327691 TA327689:TL327691 ACW327689:ADH327691 AMS327689:AND327691 AWO327689:AWZ327691 BGK327689:BGV327691 BQG327689:BQR327691 CAC327689:CAN327691 CJY327689:CKJ327691 CTU327689:CUF327691 DDQ327689:DEB327691 DNM327689:DNX327691 DXI327689:DXT327691 EHE327689:EHP327691 ERA327689:ERL327691 FAW327689:FBH327691 FKS327689:FLD327691 FUO327689:FUZ327691 GEK327689:GEV327691 GOG327689:GOR327691 GYC327689:GYN327691 HHY327689:HIJ327691 HRU327689:HSF327691 IBQ327689:ICB327691 ILM327689:ILX327691 IVI327689:IVT327691 JFE327689:JFP327691 JPA327689:JPL327691 JYW327689:JZH327691 KIS327689:KJD327691 KSO327689:KSZ327691 LCK327689:LCV327691 LMG327689:LMR327691 LWC327689:LWN327691 MFY327689:MGJ327691 MPU327689:MQF327691 MZQ327689:NAB327691 NJM327689:NJX327691 NTI327689:NTT327691 ODE327689:ODP327691 ONA327689:ONL327691 OWW327689:OXH327691 PGS327689:PHD327691 PQO327689:PQZ327691 QAK327689:QAV327691 QKG327689:QKR327691 QUC327689:QUN327691 RDY327689:REJ327691 RNU327689:ROF327691 RXQ327689:RYB327691 SHM327689:SHX327691 SRI327689:SRT327691 TBE327689:TBP327691 TLA327689:TLL327691 TUW327689:TVH327691 UES327689:UFD327691 UOO327689:UOZ327691 UYK327689:UYV327691 VIG327689:VIR327691 VSC327689:VSN327691 WBY327689:WCJ327691 WLU327689:WMF327691 WVQ327689:WWB327691 I393225:T393227 JE393225:JP393227 TA393225:TL393227 ACW393225:ADH393227 AMS393225:AND393227 AWO393225:AWZ393227 BGK393225:BGV393227 BQG393225:BQR393227 CAC393225:CAN393227 CJY393225:CKJ393227 CTU393225:CUF393227 DDQ393225:DEB393227 DNM393225:DNX393227 DXI393225:DXT393227 EHE393225:EHP393227 ERA393225:ERL393227 FAW393225:FBH393227 FKS393225:FLD393227 FUO393225:FUZ393227 GEK393225:GEV393227 GOG393225:GOR393227 GYC393225:GYN393227 HHY393225:HIJ393227 HRU393225:HSF393227 IBQ393225:ICB393227 ILM393225:ILX393227 IVI393225:IVT393227 JFE393225:JFP393227 JPA393225:JPL393227 JYW393225:JZH393227 KIS393225:KJD393227 KSO393225:KSZ393227 LCK393225:LCV393227 LMG393225:LMR393227 LWC393225:LWN393227 MFY393225:MGJ393227 MPU393225:MQF393227 MZQ393225:NAB393227 NJM393225:NJX393227 NTI393225:NTT393227 ODE393225:ODP393227 ONA393225:ONL393227 OWW393225:OXH393227 PGS393225:PHD393227 PQO393225:PQZ393227 QAK393225:QAV393227 QKG393225:QKR393227 QUC393225:QUN393227 RDY393225:REJ393227 RNU393225:ROF393227 RXQ393225:RYB393227 SHM393225:SHX393227 SRI393225:SRT393227 TBE393225:TBP393227 TLA393225:TLL393227 TUW393225:TVH393227 UES393225:UFD393227 UOO393225:UOZ393227 UYK393225:UYV393227 VIG393225:VIR393227 VSC393225:VSN393227 WBY393225:WCJ393227 WLU393225:WMF393227 WVQ393225:WWB393227 I458761:T458763 JE458761:JP458763 TA458761:TL458763 ACW458761:ADH458763 AMS458761:AND458763 AWO458761:AWZ458763 BGK458761:BGV458763 BQG458761:BQR458763 CAC458761:CAN458763 CJY458761:CKJ458763 CTU458761:CUF458763 DDQ458761:DEB458763 DNM458761:DNX458763 DXI458761:DXT458763 EHE458761:EHP458763 ERA458761:ERL458763 FAW458761:FBH458763 FKS458761:FLD458763 FUO458761:FUZ458763 GEK458761:GEV458763 GOG458761:GOR458763 GYC458761:GYN458763 HHY458761:HIJ458763 HRU458761:HSF458763 IBQ458761:ICB458763 ILM458761:ILX458763 IVI458761:IVT458763 JFE458761:JFP458763 JPA458761:JPL458763 JYW458761:JZH458763 KIS458761:KJD458763 KSO458761:KSZ458763 LCK458761:LCV458763 LMG458761:LMR458763 LWC458761:LWN458763 MFY458761:MGJ458763 MPU458761:MQF458763 MZQ458761:NAB458763 NJM458761:NJX458763 NTI458761:NTT458763 ODE458761:ODP458763 ONA458761:ONL458763 OWW458761:OXH458763 PGS458761:PHD458763 PQO458761:PQZ458763 QAK458761:QAV458763 QKG458761:QKR458763 QUC458761:QUN458763 RDY458761:REJ458763 RNU458761:ROF458763 RXQ458761:RYB458763 SHM458761:SHX458763 SRI458761:SRT458763 TBE458761:TBP458763 TLA458761:TLL458763 TUW458761:TVH458763 UES458761:UFD458763 UOO458761:UOZ458763 UYK458761:UYV458763 VIG458761:VIR458763 VSC458761:VSN458763 WBY458761:WCJ458763 WLU458761:WMF458763 WVQ458761:WWB458763 I524297:T524299 JE524297:JP524299 TA524297:TL524299 ACW524297:ADH524299 AMS524297:AND524299 AWO524297:AWZ524299 BGK524297:BGV524299 BQG524297:BQR524299 CAC524297:CAN524299 CJY524297:CKJ524299 CTU524297:CUF524299 DDQ524297:DEB524299 DNM524297:DNX524299 DXI524297:DXT524299 EHE524297:EHP524299 ERA524297:ERL524299 FAW524297:FBH524299 FKS524297:FLD524299 FUO524297:FUZ524299 GEK524297:GEV524299 GOG524297:GOR524299 GYC524297:GYN524299 HHY524297:HIJ524299 HRU524297:HSF524299 IBQ524297:ICB524299 ILM524297:ILX524299 IVI524297:IVT524299 JFE524297:JFP524299 JPA524297:JPL524299 JYW524297:JZH524299 KIS524297:KJD524299 KSO524297:KSZ524299 LCK524297:LCV524299 LMG524297:LMR524299 LWC524297:LWN524299 MFY524297:MGJ524299 MPU524297:MQF524299 MZQ524297:NAB524299 NJM524297:NJX524299 NTI524297:NTT524299 ODE524297:ODP524299 ONA524297:ONL524299 OWW524297:OXH524299 PGS524297:PHD524299 PQO524297:PQZ524299 QAK524297:QAV524299 QKG524297:QKR524299 QUC524297:QUN524299 RDY524297:REJ524299 RNU524297:ROF524299 RXQ524297:RYB524299 SHM524297:SHX524299 SRI524297:SRT524299 TBE524297:TBP524299 TLA524297:TLL524299 TUW524297:TVH524299 UES524297:UFD524299 UOO524297:UOZ524299 UYK524297:UYV524299 VIG524297:VIR524299 VSC524297:VSN524299 WBY524297:WCJ524299 WLU524297:WMF524299 WVQ524297:WWB524299 I589833:T589835 JE589833:JP589835 TA589833:TL589835 ACW589833:ADH589835 AMS589833:AND589835 AWO589833:AWZ589835 BGK589833:BGV589835 BQG589833:BQR589835 CAC589833:CAN589835 CJY589833:CKJ589835 CTU589833:CUF589835 DDQ589833:DEB589835 DNM589833:DNX589835 DXI589833:DXT589835 EHE589833:EHP589835 ERA589833:ERL589835 FAW589833:FBH589835 FKS589833:FLD589835 FUO589833:FUZ589835 GEK589833:GEV589835 GOG589833:GOR589835 GYC589833:GYN589835 HHY589833:HIJ589835 HRU589833:HSF589835 IBQ589833:ICB589835 ILM589833:ILX589835 IVI589833:IVT589835 JFE589833:JFP589835 JPA589833:JPL589835 JYW589833:JZH589835 KIS589833:KJD589835 KSO589833:KSZ589835 LCK589833:LCV589835 LMG589833:LMR589835 LWC589833:LWN589835 MFY589833:MGJ589835 MPU589833:MQF589835 MZQ589833:NAB589835 NJM589833:NJX589835 NTI589833:NTT589835 ODE589833:ODP589835 ONA589833:ONL589835 OWW589833:OXH589835 PGS589833:PHD589835 PQO589833:PQZ589835 QAK589833:QAV589835 QKG589833:QKR589835 QUC589833:QUN589835 RDY589833:REJ589835 RNU589833:ROF589835 RXQ589833:RYB589835 SHM589833:SHX589835 SRI589833:SRT589835 TBE589833:TBP589835 TLA589833:TLL589835 TUW589833:TVH589835 UES589833:UFD589835 UOO589833:UOZ589835 UYK589833:UYV589835 VIG589833:VIR589835 VSC589833:VSN589835 WBY589833:WCJ589835 WLU589833:WMF589835 WVQ589833:WWB589835 I655369:T655371 JE655369:JP655371 TA655369:TL655371 ACW655369:ADH655371 AMS655369:AND655371 AWO655369:AWZ655371 BGK655369:BGV655371 BQG655369:BQR655371 CAC655369:CAN655371 CJY655369:CKJ655371 CTU655369:CUF655371 DDQ655369:DEB655371 DNM655369:DNX655371 DXI655369:DXT655371 EHE655369:EHP655371 ERA655369:ERL655371 FAW655369:FBH655371 FKS655369:FLD655371 FUO655369:FUZ655371 GEK655369:GEV655371 GOG655369:GOR655371 GYC655369:GYN655371 HHY655369:HIJ655371 HRU655369:HSF655371 IBQ655369:ICB655371 ILM655369:ILX655371 IVI655369:IVT655371 JFE655369:JFP655371 JPA655369:JPL655371 JYW655369:JZH655371 KIS655369:KJD655371 KSO655369:KSZ655371 LCK655369:LCV655371 LMG655369:LMR655371 LWC655369:LWN655371 MFY655369:MGJ655371 MPU655369:MQF655371 MZQ655369:NAB655371 NJM655369:NJX655371 NTI655369:NTT655371 ODE655369:ODP655371 ONA655369:ONL655371 OWW655369:OXH655371 PGS655369:PHD655371 PQO655369:PQZ655371 QAK655369:QAV655371 QKG655369:QKR655371 QUC655369:QUN655371 RDY655369:REJ655371 RNU655369:ROF655371 RXQ655369:RYB655371 SHM655369:SHX655371 SRI655369:SRT655371 TBE655369:TBP655371 TLA655369:TLL655371 TUW655369:TVH655371 UES655369:UFD655371 UOO655369:UOZ655371 UYK655369:UYV655371 VIG655369:VIR655371 VSC655369:VSN655371 WBY655369:WCJ655371 WLU655369:WMF655371 WVQ655369:WWB655371 I720905:T720907 JE720905:JP720907 TA720905:TL720907 ACW720905:ADH720907 AMS720905:AND720907 AWO720905:AWZ720907 BGK720905:BGV720907 BQG720905:BQR720907 CAC720905:CAN720907 CJY720905:CKJ720907 CTU720905:CUF720907 DDQ720905:DEB720907 DNM720905:DNX720907 DXI720905:DXT720907 EHE720905:EHP720907 ERA720905:ERL720907 FAW720905:FBH720907 FKS720905:FLD720907 FUO720905:FUZ720907 GEK720905:GEV720907 GOG720905:GOR720907 GYC720905:GYN720907 HHY720905:HIJ720907 HRU720905:HSF720907 IBQ720905:ICB720907 ILM720905:ILX720907 IVI720905:IVT720907 JFE720905:JFP720907 JPA720905:JPL720907 JYW720905:JZH720907 KIS720905:KJD720907 KSO720905:KSZ720907 LCK720905:LCV720907 LMG720905:LMR720907 LWC720905:LWN720907 MFY720905:MGJ720907 MPU720905:MQF720907 MZQ720905:NAB720907 NJM720905:NJX720907 NTI720905:NTT720907 ODE720905:ODP720907 ONA720905:ONL720907 OWW720905:OXH720907 PGS720905:PHD720907 PQO720905:PQZ720907 QAK720905:QAV720907 QKG720905:QKR720907 QUC720905:QUN720907 RDY720905:REJ720907 RNU720905:ROF720907 RXQ720905:RYB720907 SHM720905:SHX720907 SRI720905:SRT720907 TBE720905:TBP720907 TLA720905:TLL720907 TUW720905:TVH720907 UES720905:UFD720907 UOO720905:UOZ720907 UYK720905:UYV720907 VIG720905:VIR720907 VSC720905:VSN720907 WBY720905:WCJ720907 WLU720905:WMF720907 WVQ720905:WWB720907 I786441:T786443 JE786441:JP786443 TA786441:TL786443 ACW786441:ADH786443 AMS786441:AND786443 AWO786441:AWZ786443 BGK786441:BGV786443 BQG786441:BQR786443 CAC786441:CAN786443 CJY786441:CKJ786443 CTU786441:CUF786443 DDQ786441:DEB786443 DNM786441:DNX786443 DXI786441:DXT786443 EHE786441:EHP786443 ERA786441:ERL786443 FAW786441:FBH786443 FKS786441:FLD786443 FUO786441:FUZ786443 GEK786441:GEV786443 GOG786441:GOR786443 GYC786441:GYN786443 HHY786441:HIJ786443 HRU786441:HSF786443 IBQ786441:ICB786443 ILM786441:ILX786443 IVI786441:IVT786443 JFE786441:JFP786443 JPA786441:JPL786443 JYW786441:JZH786443 KIS786441:KJD786443 KSO786441:KSZ786443 LCK786441:LCV786443 LMG786441:LMR786443 LWC786441:LWN786443 MFY786441:MGJ786443 MPU786441:MQF786443 MZQ786441:NAB786443 NJM786441:NJX786443 NTI786441:NTT786443 ODE786441:ODP786443 ONA786441:ONL786443 OWW786441:OXH786443 PGS786441:PHD786443 PQO786441:PQZ786443 QAK786441:QAV786443 QKG786441:QKR786443 QUC786441:QUN786443 RDY786441:REJ786443 RNU786441:ROF786443 RXQ786441:RYB786443 SHM786441:SHX786443 SRI786441:SRT786443 TBE786441:TBP786443 TLA786441:TLL786443 TUW786441:TVH786443 UES786441:UFD786443 UOO786441:UOZ786443 UYK786441:UYV786443 VIG786441:VIR786443 VSC786441:VSN786443 WBY786441:WCJ786443 WLU786441:WMF786443 WVQ786441:WWB786443 I851977:T851979 JE851977:JP851979 TA851977:TL851979 ACW851977:ADH851979 AMS851977:AND851979 AWO851977:AWZ851979 BGK851977:BGV851979 BQG851977:BQR851979 CAC851977:CAN851979 CJY851977:CKJ851979 CTU851977:CUF851979 DDQ851977:DEB851979 DNM851977:DNX851979 DXI851977:DXT851979 EHE851977:EHP851979 ERA851977:ERL851979 FAW851977:FBH851979 FKS851977:FLD851979 FUO851977:FUZ851979 GEK851977:GEV851979 GOG851977:GOR851979 GYC851977:GYN851979 HHY851977:HIJ851979 HRU851977:HSF851979 IBQ851977:ICB851979 ILM851977:ILX851979 IVI851977:IVT851979 JFE851977:JFP851979 JPA851977:JPL851979 JYW851977:JZH851979 KIS851977:KJD851979 KSO851977:KSZ851979 LCK851977:LCV851979 LMG851977:LMR851979 LWC851977:LWN851979 MFY851977:MGJ851979 MPU851977:MQF851979 MZQ851977:NAB851979 NJM851977:NJX851979 NTI851977:NTT851979 ODE851977:ODP851979 ONA851977:ONL851979 OWW851977:OXH851979 PGS851977:PHD851979 PQO851977:PQZ851979 QAK851977:QAV851979 QKG851977:QKR851979 QUC851977:QUN851979 RDY851977:REJ851979 RNU851977:ROF851979 RXQ851977:RYB851979 SHM851977:SHX851979 SRI851977:SRT851979 TBE851977:TBP851979 TLA851977:TLL851979 TUW851977:TVH851979 UES851977:UFD851979 UOO851977:UOZ851979 UYK851977:UYV851979 VIG851977:VIR851979 VSC851977:VSN851979 WBY851977:WCJ851979 WLU851977:WMF851979 WVQ851977:WWB851979 I917513:T917515 JE917513:JP917515 TA917513:TL917515 ACW917513:ADH917515 AMS917513:AND917515 AWO917513:AWZ917515 BGK917513:BGV917515 BQG917513:BQR917515 CAC917513:CAN917515 CJY917513:CKJ917515 CTU917513:CUF917515 DDQ917513:DEB917515 DNM917513:DNX917515 DXI917513:DXT917515 EHE917513:EHP917515 ERA917513:ERL917515 FAW917513:FBH917515 FKS917513:FLD917515 FUO917513:FUZ917515 GEK917513:GEV917515 GOG917513:GOR917515 GYC917513:GYN917515 HHY917513:HIJ917515 HRU917513:HSF917515 IBQ917513:ICB917515 ILM917513:ILX917515 IVI917513:IVT917515 JFE917513:JFP917515 JPA917513:JPL917515 JYW917513:JZH917515 KIS917513:KJD917515 KSO917513:KSZ917515 LCK917513:LCV917515 LMG917513:LMR917515 LWC917513:LWN917515 MFY917513:MGJ917515 MPU917513:MQF917515 MZQ917513:NAB917515 NJM917513:NJX917515 NTI917513:NTT917515 ODE917513:ODP917515 ONA917513:ONL917515 OWW917513:OXH917515 PGS917513:PHD917515 PQO917513:PQZ917515 QAK917513:QAV917515 QKG917513:QKR917515 QUC917513:QUN917515 RDY917513:REJ917515 RNU917513:ROF917515 RXQ917513:RYB917515 SHM917513:SHX917515 SRI917513:SRT917515 TBE917513:TBP917515 TLA917513:TLL917515 TUW917513:TVH917515 UES917513:UFD917515 UOO917513:UOZ917515 UYK917513:UYV917515 VIG917513:VIR917515 VSC917513:VSN917515 WBY917513:WCJ917515 WLU917513:WMF917515 WVQ917513:WWB917515 I983049:T983051 JE983049:JP983051 TA983049:TL983051 ACW983049:ADH983051 AMS983049:AND983051 AWO983049:AWZ983051 BGK983049:BGV983051 BQG983049:BQR983051 CAC983049:CAN983051 CJY983049:CKJ983051 CTU983049:CUF983051 DDQ983049:DEB983051 DNM983049:DNX983051 DXI983049:DXT983051 EHE983049:EHP983051 ERA983049:ERL983051 FAW983049:FBH983051 FKS983049:FLD983051 FUO983049:FUZ983051 GEK983049:GEV983051 GOG983049:GOR983051 GYC983049:GYN983051 HHY983049:HIJ983051 HRU983049:HSF983051 IBQ983049:ICB983051 ILM983049:ILX983051 IVI983049:IVT983051 JFE983049:JFP983051 JPA983049:JPL983051 JYW983049:JZH983051 KIS983049:KJD983051 KSO983049:KSZ983051 LCK983049:LCV983051 LMG983049:LMR983051 LWC983049:LWN983051 MFY983049:MGJ983051 MPU983049:MQF983051 MZQ983049:NAB983051 NJM983049:NJX983051 NTI983049:NTT983051 ODE983049:ODP983051 ONA983049:ONL983051 OWW983049:OXH983051 PGS983049:PHD983051 PQO983049:PQZ983051 QAK983049:QAV983051 QKG983049:QKR983051 QUC983049:QUN983051 RDY983049:REJ983051 RNU983049:ROF983051 RXQ983049:RYB983051 SHM983049:SHX983051 SRI983049:SRT983051 TBE983049:TBP983051 TLA983049:TLL983051 TUW983049:TVH983051 UES983049:UFD983051 UOO983049:UOZ983051 UYK983049:UYV983051 VIG983049:VIR983051 VSC983049:VSN983051 WBY983049:WCJ983051 WLU983049:WMF983051 WVQ983049:WWB983051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3:T65543 JE65543:JP65543 TA65543:TL65543 ACW65543:ADH65543 AMS65543:AND65543 AWO65543:AWZ65543 BGK65543:BGV65543 BQG65543:BQR65543 CAC65543:CAN65543 CJY65543:CKJ65543 CTU65543:CUF65543 DDQ65543:DEB65543 DNM65543:DNX65543 DXI65543:DXT65543 EHE65543:EHP65543 ERA65543:ERL65543 FAW65543:FBH65543 FKS65543:FLD65543 FUO65543:FUZ65543 GEK65543:GEV65543 GOG65543:GOR65543 GYC65543:GYN65543 HHY65543:HIJ65543 HRU65543:HSF65543 IBQ65543:ICB65543 ILM65543:ILX65543 IVI65543:IVT65543 JFE65543:JFP65543 JPA65543:JPL65543 JYW65543:JZH65543 KIS65543:KJD65543 KSO65543:KSZ65543 LCK65543:LCV65543 LMG65543:LMR65543 LWC65543:LWN65543 MFY65543:MGJ65543 MPU65543:MQF65543 MZQ65543:NAB65543 NJM65543:NJX65543 NTI65543:NTT65543 ODE65543:ODP65543 ONA65543:ONL65543 OWW65543:OXH65543 PGS65543:PHD65543 PQO65543:PQZ65543 QAK65543:QAV65543 QKG65543:QKR65543 QUC65543:QUN65543 RDY65543:REJ65543 RNU65543:ROF65543 RXQ65543:RYB65543 SHM65543:SHX65543 SRI65543:SRT65543 TBE65543:TBP65543 TLA65543:TLL65543 TUW65543:TVH65543 UES65543:UFD65543 UOO65543:UOZ65543 UYK65543:UYV65543 VIG65543:VIR65543 VSC65543:VSN65543 WBY65543:WCJ65543 WLU65543:WMF65543 WVQ65543:WWB65543 I131079:T131079 JE131079:JP131079 TA131079:TL131079 ACW131079:ADH131079 AMS131079:AND131079 AWO131079:AWZ131079 BGK131079:BGV131079 BQG131079:BQR131079 CAC131079:CAN131079 CJY131079:CKJ131079 CTU131079:CUF131079 DDQ131079:DEB131079 DNM131079:DNX131079 DXI131079:DXT131079 EHE131079:EHP131079 ERA131079:ERL131079 FAW131079:FBH131079 FKS131079:FLD131079 FUO131079:FUZ131079 GEK131079:GEV131079 GOG131079:GOR131079 GYC131079:GYN131079 HHY131079:HIJ131079 HRU131079:HSF131079 IBQ131079:ICB131079 ILM131079:ILX131079 IVI131079:IVT131079 JFE131079:JFP131079 JPA131079:JPL131079 JYW131079:JZH131079 KIS131079:KJD131079 KSO131079:KSZ131079 LCK131079:LCV131079 LMG131079:LMR131079 LWC131079:LWN131079 MFY131079:MGJ131079 MPU131079:MQF131079 MZQ131079:NAB131079 NJM131079:NJX131079 NTI131079:NTT131079 ODE131079:ODP131079 ONA131079:ONL131079 OWW131079:OXH131079 PGS131079:PHD131079 PQO131079:PQZ131079 QAK131079:QAV131079 QKG131079:QKR131079 QUC131079:QUN131079 RDY131079:REJ131079 RNU131079:ROF131079 RXQ131079:RYB131079 SHM131079:SHX131079 SRI131079:SRT131079 TBE131079:TBP131079 TLA131079:TLL131079 TUW131079:TVH131079 UES131079:UFD131079 UOO131079:UOZ131079 UYK131079:UYV131079 VIG131079:VIR131079 VSC131079:VSN131079 WBY131079:WCJ131079 WLU131079:WMF131079 WVQ131079:WWB131079 I196615:T196615 JE196615:JP196615 TA196615:TL196615 ACW196615:ADH196615 AMS196615:AND196615 AWO196615:AWZ196615 BGK196615:BGV196615 BQG196615:BQR196615 CAC196615:CAN196615 CJY196615:CKJ196615 CTU196615:CUF196615 DDQ196615:DEB196615 DNM196615:DNX196615 DXI196615:DXT196615 EHE196615:EHP196615 ERA196615:ERL196615 FAW196615:FBH196615 FKS196615:FLD196615 FUO196615:FUZ196615 GEK196615:GEV196615 GOG196615:GOR196615 GYC196615:GYN196615 HHY196615:HIJ196615 HRU196615:HSF196615 IBQ196615:ICB196615 ILM196615:ILX196615 IVI196615:IVT196615 JFE196615:JFP196615 JPA196615:JPL196615 JYW196615:JZH196615 KIS196615:KJD196615 KSO196615:KSZ196615 LCK196615:LCV196615 LMG196615:LMR196615 LWC196615:LWN196615 MFY196615:MGJ196615 MPU196615:MQF196615 MZQ196615:NAB196615 NJM196615:NJX196615 NTI196615:NTT196615 ODE196615:ODP196615 ONA196615:ONL196615 OWW196615:OXH196615 PGS196615:PHD196615 PQO196615:PQZ196615 QAK196615:QAV196615 QKG196615:QKR196615 QUC196615:QUN196615 RDY196615:REJ196615 RNU196615:ROF196615 RXQ196615:RYB196615 SHM196615:SHX196615 SRI196615:SRT196615 TBE196615:TBP196615 TLA196615:TLL196615 TUW196615:TVH196615 UES196615:UFD196615 UOO196615:UOZ196615 UYK196615:UYV196615 VIG196615:VIR196615 VSC196615:VSN196615 WBY196615:WCJ196615 WLU196615:WMF196615 WVQ196615:WWB196615 I262151:T262151 JE262151:JP262151 TA262151:TL262151 ACW262151:ADH262151 AMS262151:AND262151 AWO262151:AWZ262151 BGK262151:BGV262151 BQG262151:BQR262151 CAC262151:CAN262151 CJY262151:CKJ262151 CTU262151:CUF262151 DDQ262151:DEB262151 DNM262151:DNX262151 DXI262151:DXT262151 EHE262151:EHP262151 ERA262151:ERL262151 FAW262151:FBH262151 FKS262151:FLD262151 FUO262151:FUZ262151 GEK262151:GEV262151 GOG262151:GOR262151 GYC262151:GYN262151 HHY262151:HIJ262151 HRU262151:HSF262151 IBQ262151:ICB262151 ILM262151:ILX262151 IVI262151:IVT262151 JFE262151:JFP262151 JPA262151:JPL262151 JYW262151:JZH262151 KIS262151:KJD262151 KSO262151:KSZ262151 LCK262151:LCV262151 LMG262151:LMR262151 LWC262151:LWN262151 MFY262151:MGJ262151 MPU262151:MQF262151 MZQ262151:NAB262151 NJM262151:NJX262151 NTI262151:NTT262151 ODE262151:ODP262151 ONA262151:ONL262151 OWW262151:OXH262151 PGS262151:PHD262151 PQO262151:PQZ262151 QAK262151:QAV262151 QKG262151:QKR262151 QUC262151:QUN262151 RDY262151:REJ262151 RNU262151:ROF262151 RXQ262151:RYB262151 SHM262151:SHX262151 SRI262151:SRT262151 TBE262151:TBP262151 TLA262151:TLL262151 TUW262151:TVH262151 UES262151:UFD262151 UOO262151:UOZ262151 UYK262151:UYV262151 VIG262151:VIR262151 VSC262151:VSN262151 WBY262151:WCJ262151 WLU262151:WMF262151 WVQ262151:WWB262151 I327687:T327687 JE327687:JP327687 TA327687:TL327687 ACW327687:ADH327687 AMS327687:AND327687 AWO327687:AWZ327687 BGK327687:BGV327687 BQG327687:BQR327687 CAC327687:CAN327687 CJY327687:CKJ327687 CTU327687:CUF327687 DDQ327687:DEB327687 DNM327687:DNX327687 DXI327687:DXT327687 EHE327687:EHP327687 ERA327687:ERL327687 FAW327687:FBH327687 FKS327687:FLD327687 FUO327687:FUZ327687 GEK327687:GEV327687 GOG327687:GOR327687 GYC327687:GYN327687 HHY327687:HIJ327687 HRU327687:HSF327687 IBQ327687:ICB327687 ILM327687:ILX327687 IVI327687:IVT327687 JFE327687:JFP327687 JPA327687:JPL327687 JYW327687:JZH327687 KIS327687:KJD327687 KSO327687:KSZ327687 LCK327687:LCV327687 LMG327687:LMR327687 LWC327687:LWN327687 MFY327687:MGJ327687 MPU327687:MQF327687 MZQ327687:NAB327687 NJM327687:NJX327687 NTI327687:NTT327687 ODE327687:ODP327687 ONA327687:ONL327687 OWW327687:OXH327687 PGS327687:PHD327687 PQO327687:PQZ327687 QAK327687:QAV327687 QKG327687:QKR327687 QUC327687:QUN327687 RDY327687:REJ327687 RNU327687:ROF327687 RXQ327687:RYB327687 SHM327687:SHX327687 SRI327687:SRT327687 TBE327687:TBP327687 TLA327687:TLL327687 TUW327687:TVH327687 UES327687:UFD327687 UOO327687:UOZ327687 UYK327687:UYV327687 VIG327687:VIR327687 VSC327687:VSN327687 WBY327687:WCJ327687 WLU327687:WMF327687 WVQ327687:WWB327687 I393223:T393223 JE393223:JP393223 TA393223:TL393223 ACW393223:ADH393223 AMS393223:AND393223 AWO393223:AWZ393223 BGK393223:BGV393223 BQG393223:BQR393223 CAC393223:CAN393223 CJY393223:CKJ393223 CTU393223:CUF393223 DDQ393223:DEB393223 DNM393223:DNX393223 DXI393223:DXT393223 EHE393223:EHP393223 ERA393223:ERL393223 FAW393223:FBH393223 FKS393223:FLD393223 FUO393223:FUZ393223 GEK393223:GEV393223 GOG393223:GOR393223 GYC393223:GYN393223 HHY393223:HIJ393223 HRU393223:HSF393223 IBQ393223:ICB393223 ILM393223:ILX393223 IVI393223:IVT393223 JFE393223:JFP393223 JPA393223:JPL393223 JYW393223:JZH393223 KIS393223:KJD393223 KSO393223:KSZ393223 LCK393223:LCV393223 LMG393223:LMR393223 LWC393223:LWN393223 MFY393223:MGJ393223 MPU393223:MQF393223 MZQ393223:NAB393223 NJM393223:NJX393223 NTI393223:NTT393223 ODE393223:ODP393223 ONA393223:ONL393223 OWW393223:OXH393223 PGS393223:PHD393223 PQO393223:PQZ393223 QAK393223:QAV393223 QKG393223:QKR393223 QUC393223:QUN393223 RDY393223:REJ393223 RNU393223:ROF393223 RXQ393223:RYB393223 SHM393223:SHX393223 SRI393223:SRT393223 TBE393223:TBP393223 TLA393223:TLL393223 TUW393223:TVH393223 UES393223:UFD393223 UOO393223:UOZ393223 UYK393223:UYV393223 VIG393223:VIR393223 VSC393223:VSN393223 WBY393223:WCJ393223 WLU393223:WMF393223 WVQ393223:WWB393223 I458759:T458759 JE458759:JP458759 TA458759:TL458759 ACW458759:ADH458759 AMS458759:AND458759 AWO458759:AWZ458759 BGK458759:BGV458759 BQG458759:BQR458759 CAC458759:CAN458759 CJY458759:CKJ458759 CTU458759:CUF458759 DDQ458759:DEB458759 DNM458759:DNX458759 DXI458759:DXT458759 EHE458759:EHP458759 ERA458759:ERL458759 FAW458759:FBH458759 FKS458759:FLD458759 FUO458759:FUZ458759 GEK458759:GEV458759 GOG458759:GOR458759 GYC458759:GYN458759 HHY458759:HIJ458759 HRU458759:HSF458759 IBQ458759:ICB458759 ILM458759:ILX458759 IVI458759:IVT458759 JFE458759:JFP458759 JPA458759:JPL458759 JYW458759:JZH458759 KIS458759:KJD458759 KSO458759:KSZ458759 LCK458759:LCV458759 LMG458759:LMR458759 LWC458759:LWN458759 MFY458759:MGJ458759 MPU458759:MQF458759 MZQ458759:NAB458759 NJM458759:NJX458759 NTI458759:NTT458759 ODE458759:ODP458759 ONA458759:ONL458759 OWW458759:OXH458759 PGS458759:PHD458759 PQO458759:PQZ458759 QAK458759:QAV458759 QKG458759:QKR458759 QUC458759:QUN458759 RDY458759:REJ458759 RNU458759:ROF458759 RXQ458759:RYB458759 SHM458759:SHX458759 SRI458759:SRT458759 TBE458759:TBP458759 TLA458759:TLL458759 TUW458759:TVH458759 UES458759:UFD458759 UOO458759:UOZ458759 UYK458759:UYV458759 VIG458759:VIR458759 VSC458759:VSN458759 WBY458759:WCJ458759 WLU458759:WMF458759 WVQ458759:WWB458759 I524295:T524295 JE524295:JP524295 TA524295:TL524295 ACW524295:ADH524295 AMS524295:AND524295 AWO524295:AWZ524295 BGK524295:BGV524295 BQG524295:BQR524295 CAC524295:CAN524295 CJY524295:CKJ524295 CTU524295:CUF524295 DDQ524295:DEB524295 DNM524295:DNX524295 DXI524295:DXT524295 EHE524295:EHP524295 ERA524295:ERL524295 FAW524295:FBH524295 FKS524295:FLD524295 FUO524295:FUZ524295 GEK524295:GEV524295 GOG524295:GOR524295 GYC524295:GYN524295 HHY524295:HIJ524295 HRU524295:HSF524295 IBQ524295:ICB524295 ILM524295:ILX524295 IVI524295:IVT524295 JFE524295:JFP524295 JPA524295:JPL524295 JYW524295:JZH524295 KIS524295:KJD524295 KSO524295:KSZ524295 LCK524295:LCV524295 LMG524295:LMR524295 LWC524295:LWN524295 MFY524295:MGJ524295 MPU524295:MQF524295 MZQ524295:NAB524295 NJM524295:NJX524295 NTI524295:NTT524295 ODE524295:ODP524295 ONA524295:ONL524295 OWW524295:OXH524295 PGS524295:PHD524295 PQO524295:PQZ524295 QAK524295:QAV524295 QKG524295:QKR524295 QUC524295:QUN524295 RDY524295:REJ524295 RNU524295:ROF524295 RXQ524295:RYB524295 SHM524295:SHX524295 SRI524295:SRT524295 TBE524295:TBP524295 TLA524295:TLL524295 TUW524295:TVH524295 UES524295:UFD524295 UOO524295:UOZ524295 UYK524295:UYV524295 VIG524295:VIR524295 VSC524295:VSN524295 WBY524295:WCJ524295 WLU524295:WMF524295 WVQ524295:WWB524295 I589831:T589831 JE589831:JP589831 TA589831:TL589831 ACW589831:ADH589831 AMS589831:AND589831 AWO589831:AWZ589831 BGK589831:BGV589831 BQG589831:BQR589831 CAC589831:CAN589831 CJY589831:CKJ589831 CTU589831:CUF589831 DDQ589831:DEB589831 DNM589831:DNX589831 DXI589831:DXT589831 EHE589831:EHP589831 ERA589831:ERL589831 FAW589831:FBH589831 FKS589831:FLD589831 FUO589831:FUZ589831 GEK589831:GEV589831 GOG589831:GOR589831 GYC589831:GYN589831 HHY589831:HIJ589831 HRU589831:HSF589831 IBQ589831:ICB589831 ILM589831:ILX589831 IVI589831:IVT589831 JFE589831:JFP589831 JPA589831:JPL589831 JYW589831:JZH589831 KIS589831:KJD589831 KSO589831:KSZ589831 LCK589831:LCV589831 LMG589831:LMR589831 LWC589831:LWN589831 MFY589831:MGJ589831 MPU589831:MQF589831 MZQ589831:NAB589831 NJM589831:NJX589831 NTI589831:NTT589831 ODE589831:ODP589831 ONA589831:ONL589831 OWW589831:OXH589831 PGS589831:PHD589831 PQO589831:PQZ589831 QAK589831:QAV589831 QKG589831:QKR589831 QUC589831:QUN589831 RDY589831:REJ589831 RNU589831:ROF589831 RXQ589831:RYB589831 SHM589831:SHX589831 SRI589831:SRT589831 TBE589831:TBP589831 TLA589831:TLL589831 TUW589831:TVH589831 UES589831:UFD589831 UOO589831:UOZ589831 UYK589831:UYV589831 VIG589831:VIR589831 VSC589831:VSN589831 WBY589831:WCJ589831 WLU589831:WMF589831 WVQ589831:WWB589831 I655367:T655367 JE655367:JP655367 TA655367:TL655367 ACW655367:ADH655367 AMS655367:AND655367 AWO655367:AWZ655367 BGK655367:BGV655367 BQG655367:BQR655367 CAC655367:CAN655367 CJY655367:CKJ655367 CTU655367:CUF655367 DDQ655367:DEB655367 DNM655367:DNX655367 DXI655367:DXT655367 EHE655367:EHP655367 ERA655367:ERL655367 FAW655367:FBH655367 FKS655367:FLD655367 FUO655367:FUZ655367 GEK655367:GEV655367 GOG655367:GOR655367 GYC655367:GYN655367 HHY655367:HIJ655367 HRU655367:HSF655367 IBQ655367:ICB655367 ILM655367:ILX655367 IVI655367:IVT655367 JFE655367:JFP655367 JPA655367:JPL655367 JYW655367:JZH655367 KIS655367:KJD655367 KSO655367:KSZ655367 LCK655367:LCV655367 LMG655367:LMR655367 LWC655367:LWN655367 MFY655367:MGJ655367 MPU655367:MQF655367 MZQ655367:NAB655367 NJM655367:NJX655367 NTI655367:NTT655367 ODE655367:ODP655367 ONA655367:ONL655367 OWW655367:OXH655367 PGS655367:PHD655367 PQO655367:PQZ655367 QAK655367:QAV655367 QKG655367:QKR655367 QUC655367:QUN655367 RDY655367:REJ655367 RNU655367:ROF655367 RXQ655367:RYB655367 SHM655367:SHX655367 SRI655367:SRT655367 TBE655367:TBP655367 TLA655367:TLL655367 TUW655367:TVH655367 UES655367:UFD655367 UOO655367:UOZ655367 UYK655367:UYV655367 VIG655367:VIR655367 VSC655367:VSN655367 WBY655367:WCJ655367 WLU655367:WMF655367 WVQ655367:WWB655367 I720903:T720903 JE720903:JP720903 TA720903:TL720903 ACW720903:ADH720903 AMS720903:AND720903 AWO720903:AWZ720903 BGK720903:BGV720903 BQG720903:BQR720903 CAC720903:CAN720903 CJY720903:CKJ720903 CTU720903:CUF720903 DDQ720903:DEB720903 DNM720903:DNX720903 DXI720903:DXT720903 EHE720903:EHP720903 ERA720903:ERL720903 FAW720903:FBH720903 FKS720903:FLD720903 FUO720903:FUZ720903 GEK720903:GEV720903 GOG720903:GOR720903 GYC720903:GYN720903 HHY720903:HIJ720903 HRU720903:HSF720903 IBQ720903:ICB720903 ILM720903:ILX720903 IVI720903:IVT720903 JFE720903:JFP720903 JPA720903:JPL720903 JYW720903:JZH720903 KIS720903:KJD720903 KSO720903:KSZ720903 LCK720903:LCV720903 LMG720903:LMR720903 LWC720903:LWN720903 MFY720903:MGJ720903 MPU720903:MQF720903 MZQ720903:NAB720903 NJM720903:NJX720903 NTI720903:NTT720903 ODE720903:ODP720903 ONA720903:ONL720903 OWW720903:OXH720903 PGS720903:PHD720903 PQO720903:PQZ720903 QAK720903:QAV720903 QKG720903:QKR720903 QUC720903:QUN720903 RDY720903:REJ720903 RNU720903:ROF720903 RXQ720903:RYB720903 SHM720903:SHX720903 SRI720903:SRT720903 TBE720903:TBP720903 TLA720903:TLL720903 TUW720903:TVH720903 UES720903:UFD720903 UOO720903:UOZ720903 UYK720903:UYV720903 VIG720903:VIR720903 VSC720903:VSN720903 WBY720903:WCJ720903 WLU720903:WMF720903 WVQ720903:WWB720903 I786439:T786439 JE786439:JP786439 TA786439:TL786439 ACW786439:ADH786439 AMS786439:AND786439 AWO786439:AWZ786439 BGK786439:BGV786439 BQG786439:BQR786439 CAC786439:CAN786439 CJY786439:CKJ786439 CTU786439:CUF786439 DDQ786439:DEB786439 DNM786439:DNX786439 DXI786439:DXT786439 EHE786439:EHP786439 ERA786439:ERL786439 FAW786439:FBH786439 FKS786439:FLD786439 FUO786439:FUZ786439 GEK786439:GEV786439 GOG786439:GOR786439 GYC786439:GYN786439 HHY786439:HIJ786439 HRU786439:HSF786439 IBQ786439:ICB786439 ILM786439:ILX786439 IVI786439:IVT786439 JFE786439:JFP786439 JPA786439:JPL786439 JYW786439:JZH786439 KIS786439:KJD786439 KSO786439:KSZ786439 LCK786439:LCV786439 LMG786439:LMR786439 LWC786439:LWN786439 MFY786439:MGJ786439 MPU786439:MQF786439 MZQ786439:NAB786439 NJM786439:NJX786439 NTI786439:NTT786439 ODE786439:ODP786439 ONA786439:ONL786439 OWW786439:OXH786439 PGS786439:PHD786439 PQO786439:PQZ786439 QAK786439:QAV786439 QKG786439:QKR786439 QUC786439:QUN786439 RDY786439:REJ786439 RNU786439:ROF786439 RXQ786439:RYB786439 SHM786439:SHX786439 SRI786439:SRT786439 TBE786439:TBP786439 TLA786439:TLL786439 TUW786439:TVH786439 UES786439:UFD786439 UOO786439:UOZ786439 UYK786439:UYV786439 VIG786439:VIR786439 VSC786439:VSN786439 WBY786439:WCJ786439 WLU786439:WMF786439 WVQ786439:WWB786439 I851975:T851975 JE851975:JP851975 TA851975:TL851975 ACW851975:ADH851975 AMS851975:AND851975 AWO851975:AWZ851975 BGK851975:BGV851975 BQG851975:BQR851975 CAC851975:CAN851975 CJY851975:CKJ851975 CTU851975:CUF851975 DDQ851975:DEB851975 DNM851975:DNX851975 DXI851975:DXT851975 EHE851975:EHP851975 ERA851975:ERL851975 FAW851975:FBH851975 FKS851975:FLD851975 FUO851975:FUZ851975 GEK851975:GEV851975 GOG851975:GOR851975 GYC851975:GYN851975 HHY851975:HIJ851975 HRU851975:HSF851975 IBQ851975:ICB851975 ILM851975:ILX851975 IVI851975:IVT851975 JFE851975:JFP851975 JPA851975:JPL851975 JYW851975:JZH851975 KIS851975:KJD851975 KSO851975:KSZ851975 LCK851975:LCV851975 LMG851975:LMR851975 LWC851975:LWN851975 MFY851975:MGJ851975 MPU851975:MQF851975 MZQ851975:NAB851975 NJM851975:NJX851975 NTI851975:NTT851975 ODE851975:ODP851975 ONA851975:ONL851975 OWW851975:OXH851975 PGS851975:PHD851975 PQO851975:PQZ851975 QAK851975:QAV851975 QKG851975:QKR851975 QUC851975:QUN851975 RDY851975:REJ851975 RNU851975:ROF851975 RXQ851975:RYB851975 SHM851975:SHX851975 SRI851975:SRT851975 TBE851975:TBP851975 TLA851975:TLL851975 TUW851975:TVH851975 UES851975:UFD851975 UOO851975:UOZ851975 UYK851975:UYV851975 VIG851975:VIR851975 VSC851975:VSN851975 WBY851975:WCJ851975 WLU851975:WMF851975 WVQ851975:WWB851975 I917511:T917511 JE917511:JP917511 TA917511:TL917511 ACW917511:ADH917511 AMS917511:AND917511 AWO917511:AWZ917511 BGK917511:BGV917511 BQG917511:BQR917511 CAC917511:CAN917511 CJY917511:CKJ917511 CTU917511:CUF917511 DDQ917511:DEB917511 DNM917511:DNX917511 DXI917511:DXT917511 EHE917511:EHP917511 ERA917511:ERL917511 FAW917511:FBH917511 FKS917511:FLD917511 FUO917511:FUZ917511 GEK917511:GEV917511 GOG917511:GOR917511 GYC917511:GYN917511 HHY917511:HIJ917511 HRU917511:HSF917511 IBQ917511:ICB917511 ILM917511:ILX917511 IVI917511:IVT917511 JFE917511:JFP917511 JPA917511:JPL917511 JYW917511:JZH917511 KIS917511:KJD917511 KSO917511:KSZ917511 LCK917511:LCV917511 LMG917511:LMR917511 LWC917511:LWN917511 MFY917511:MGJ917511 MPU917511:MQF917511 MZQ917511:NAB917511 NJM917511:NJX917511 NTI917511:NTT917511 ODE917511:ODP917511 ONA917511:ONL917511 OWW917511:OXH917511 PGS917511:PHD917511 PQO917511:PQZ917511 QAK917511:QAV917511 QKG917511:QKR917511 QUC917511:QUN917511 RDY917511:REJ917511 RNU917511:ROF917511 RXQ917511:RYB917511 SHM917511:SHX917511 SRI917511:SRT917511 TBE917511:TBP917511 TLA917511:TLL917511 TUW917511:TVH917511 UES917511:UFD917511 UOO917511:UOZ917511 UYK917511:UYV917511 VIG917511:VIR917511 VSC917511:VSN917511 WBY917511:WCJ917511 WLU917511:WMF917511 WVQ917511:WWB917511 I983047:T983047 JE983047:JP983047 TA983047:TL983047 ACW983047:ADH983047 AMS983047:AND983047 AWO983047:AWZ983047 BGK983047:BGV983047 BQG983047:BQR983047 CAC983047:CAN983047 CJY983047:CKJ983047 CTU983047:CUF983047 DDQ983047:DEB983047 DNM983047:DNX983047 DXI983047:DXT983047 EHE983047:EHP983047 ERA983047:ERL983047 FAW983047:FBH983047 FKS983047:FLD983047 FUO983047:FUZ983047 GEK983047:GEV983047 GOG983047:GOR983047 GYC983047:GYN983047 HHY983047:HIJ983047 HRU983047:HSF983047 IBQ983047:ICB983047 ILM983047:ILX983047 IVI983047:IVT983047 JFE983047:JFP983047 JPA983047:JPL983047 JYW983047:JZH983047 KIS983047:KJD983047 KSO983047:KSZ983047 LCK983047:LCV983047 LMG983047:LMR983047 LWC983047:LWN983047 MFY983047:MGJ983047 MPU983047:MQF983047 MZQ983047:NAB983047 NJM983047:NJX983047 NTI983047:NTT983047 ODE983047:ODP983047 ONA983047:ONL983047 OWW983047:OXH983047 PGS983047:PHD983047 PQO983047:PQZ983047 QAK983047:QAV983047 QKG983047:QKR983047 QUC983047:QUN983047 RDY983047:REJ983047 RNU983047:ROF983047 RXQ983047:RYB983047 SHM983047:SHX983047 SRI983047:SRT983047 TBE983047:TBP983047 TLA983047:TLL983047 TUW983047:TVH983047 UES983047:UFD983047 UOO983047:UOZ983047 UYK983047:UYV983047 VIG983047:VIR983047 VSC983047:VSN983047 WBY983047:WCJ983047 WLU983047:WMF983047 WVQ983047:WWB983047" xr:uid="{807655C4-217C-43CE-A905-FC75F3284A47}"/>
  </dataValidations>
  <pageMargins left="0.31496062992125984" right="0.31496062992125984" top="0.94488188976377963" bottom="0.74803149606299213" header="0.31496062992125984" footer="0.31496062992125984"/>
  <pageSetup paperSize="9" scale="62" orientation="landscape" cellComments="asDisplayed" horizontalDpi="300" verticalDpi="300" r:id="rId1"/>
  <headerFooter>
    <oddHeader>&amp;C
&amp;"BIZ UDPゴシック,標準"&amp;12&amp;A</oddHeader>
    <oddFooter>&amp;R&amp;Z&amp;F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72554-4B38-4C6A-9497-225EE2FF40BC}">
  <dimension ref="A1:Q13"/>
  <sheetViews>
    <sheetView showGridLines="0" view="pageBreakPreview" zoomScale="80" zoomScaleNormal="90" zoomScaleSheetLayoutView="80" workbookViewId="0">
      <selection activeCell="K3" sqref="B3:K3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4.625" style="42" customWidth="1"/>
    <col min="15" max="15" width="11.875" style="42" bestFit="1" customWidth="1"/>
    <col min="16" max="16" width="14.125" style="42" bestFit="1" customWidth="1"/>
    <col min="17" max="17" width="13.125" style="42" bestFit="1" customWidth="1"/>
    <col min="18" max="16384" width="9" style="42"/>
  </cols>
  <sheetData>
    <row r="1" spans="1:17" s="31" customFormat="1" ht="30" customHeight="1" x14ac:dyDescent="0.15">
      <c r="A1" s="28" t="s">
        <v>45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29" t="s">
        <v>31</v>
      </c>
      <c r="O1" s="29" t="s">
        <v>29</v>
      </c>
      <c r="P1" s="29" t="s">
        <v>34</v>
      </c>
      <c r="Q1" s="30" t="s">
        <v>46</v>
      </c>
    </row>
    <row r="2" spans="1:17" s="31" customFormat="1" ht="30" customHeight="1" x14ac:dyDescent="0.15">
      <c r="A2" s="54" t="s">
        <v>36</v>
      </c>
      <c r="B2" s="50">
        <v>86221</v>
      </c>
      <c r="C2" s="50">
        <v>62745</v>
      </c>
      <c r="D2" s="50">
        <v>65481</v>
      </c>
      <c r="E2" s="50">
        <v>78802</v>
      </c>
      <c r="F2" s="50">
        <v>83506</v>
      </c>
      <c r="G2" s="50">
        <v>68718</v>
      </c>
      <c r="H2" s="50">
        <v>81637</v>
      </c>
      <c r="I2" s="50">
        <v>105963</v>
      </c>
      <c r="J2" s="50">
        <v>172274</v>
      </c>
      <c r="K2" s="50">
        <v>191582</v>
      </c>
      <c r="L2" s="50">
        <v>164523</v>
      </c>
      <c r="M2" s="50">
        <v>117074</v>
      </c>
      <c r="N2" s="56">
        <f>SUM(B2:M2)</f>
        <v>1278526</v>
      </c>
      <c r="O2" s="34">
        <f>AVERAGE(B2:M2)</f>
        <v>106543.83333333333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70882</v>
      </c>
      <c r="C3" s="33">
        <f t="shared" ref="C3:M3" si="0">C2-C5</f>
        <v>52113</v>
      </c>
      <c r="D3" s="33">
        <f t="shared" si="0"/>
        <v>53914</v>
      </c>
      <c r="E3" s="33">
        <f t="shared" si="0"/>
        <v>65329</v>
      </c>
      <c r="F3" s="33">
        <f t="shared" si="0"/>
        <v>69434</v>
      </c>
      <c r="G3" s="33">
        <f t="shared" si="0"/>
        <v>57488</v>
      </c>
      <c r="H3" s="33">
        <f t="shared" si="0"/>
        <v>66939</v>
      </c>
      <c r="I3" s="33">
        <f t="shared" si="0"/>
        <v>85840</v>
      </c>
      <c r="J3" s="33">
        <f t="shared" si="0"/>
        <v>137535</v>
      </c>
      <c r="K3" s="33">
        <f t="shared" si="0"/>
        <v>146654</v>
      </c>
      <c r="L3" s="33">
        <f t="shared" si="0"/>
        <v>129861</v>
      </c>
      <c r="M3" s="33">
        <f t="shared" si="0"/>
        <v>93996</v>
      </c>
      <c r="N3" s="56">
        <f>SUM(B3:M3)</f>
        <v>1029985</v>
      </c>
      <c r="O3" s="34">
        <f>AVERAGE(B3:M3)</f>
        <v>85832.083333333328</v>
      </c>
      <c r="P3" s="34"/>
      <c r="Q3" s="36">
        <f>N7*P4</f>
        <v>34260430.399999999</v>
      </c>
    </row>
    <row r="4" spans="1:17" s="31" customFormat="1" ht="30" customHeight="1" x14ac:dyDescent="0.15">
      <c r="A4" s="32" t="s">
        <v>28</v>
      </c>
      <c r="B4" s="37">
        <f>B3/B2</f>
        <v>0.8220967049790654</v>
      </c>
      <c r="C4" s="37">
        <f t="shared" ref="C4:M4" si="1">C3/C2</f>
        <v>0.83055223523786759</v>
      </c>
      <c r="D4" s="37">
        <f t="shared" si="1"/>
        <v>0.82335333913654341</v>
      </c>
      <c r="E4" s="37">
        <f t="shared" si="1"/>
        <v>0.82902718205121695</v>
      </c>
      <c r="F4" s="37">
        <f t="shared" si="1"/>
        <v>0.83148516274279693</v>
      </c>
      <c r="G4" s="37">
        <f t="shared" si="1"/>
        <v>0.83657848016531333</v>
      </c>
      <c r="H4" s="37">
        <f t="shared" si="1"/>
        <v>0.81995908717860777</v>
      </c>
      <c r="I4" s="37">
        <f t="shared" si="1"/>
        <v>0.81009408944631611</v>
      </c>
      <c r="J4" s="37">
        <f t="shared" si="1"/>
        <v>0.79835030242520633</v>
      </c>
      <c r="K4" s="37">
        <f t="shared" si="1"/>
        <v>0.7654894509922644</v>
      </c>
      <c r="L4" s="37">
        <f t="shared" si="1"/>
        <v>0.7893182108276654</v>
      </c>
      <c r="M4" s="37">
        <f t="shared" si="1"/>
        <v>0.80287681295590818</v>
      </c>
      <c r="N4" s="37"/>
      <c r="O4" s="38">
        <f>AVERAGE(B4:M4)</f>
        <v>0.81326508817823095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15339</v>
      </c>
      <c r="C5" s="50">
        <v>10632</v>
      </c>
      <c r="D5" s="50">
        <v>11567</v>
      </c>
      <c r="E5" s="50">
        <v>13473</v>
      </c>
      <c r="F5" s="50">
        <v>14072</v>
      </c>
      <c r="G5" s="50">
        <v>11230</v>
      </c>
      <c r="H5" s="50">
        <v>14698</v>
      </c>
      <c r="I5" s="50">
        <v>20123</v>
      </c>
      <c r="J5" s="50">
        <v>34739</v>
      </c>
      <c r="K5" s="50">
        <v>44928</v>
      </c>
      <c r="L5" s="50">
        <v>34662</v>
      </c>
      <c r="M5" s="50">
        <v>23078</v>
      </c>
      <c r="N5" s="56">
        <f>SUM(B5:M5)</f>
        <v>248541</v>
      </c>
      <c r="O5" s="34">
        <f>AVERAGE(B5:M5)</f>
        <v>20711.75</v>
      </c>
      <c r="P5" s="34"/>
      <c r="Q5" s="36"/>
    </row>
    <row r="6" spans="1:17" ht="30" customHeight="1" x14ac:dyDescent="0.15">
      <c r="A6" s="32" t="s">
        <v>28</v>
      </c>
      <c r="B6" s="60">
        <f>B5/B2</f>
        <v>0.17790329502093458</v>
      </c>
      <c r="C6" s="60">
        <f t="shared" ref="C6:M6" si="2">C5/C2</f>
        <v>0.16944776476213244</v>
      </c>
      <c r="D6" s="60">
        <f t="shared" si="2"/>
        <v>0.17664666086345657</v>
      </c>
      <c r="E6" s="60">
        <f t="shared" si="2"/>
        <v>0.17097281794878302</v>
      </c>
      <c r="F6" s="60">
        <f t="shared" si="2"/>
        <v>0.16851483725720307</v>
      </c>
      <c r="G6" s="60">
        <f t="shared" si="2"/>
        <v>0.1634215198346867</v>
      </c>
      <c r="H6" s="60">
        <f t="shared" si="2"/>
        <v>0.18004091282139226</v>
      </c>
      <c r="I6" s="60">
        <f t="shared" si="2"/>
        <v>0.18990591055368383</v>
      </c>
      <c r="J6" s="60">
        <f t="shared" si="2"/>
        <v>0.20164969757479365</v>
      </c>
      <c r="K6" s="60">
        <f t="shared" si="2"/>
        <v>0.2345105490077356</v>
      </c>
      <c r="L6" s="60">
        <f t="shared" si="2"/>
        <v>0.21068178917233457</v>
      </c>
      <c r="M6" s="60">
        <f t="shared" si="2"/>
        <v>0.19712318704409176</v>
      </c>
      <c r="N6" s="39"/>
      <c r="O6" s="40">
        <f>AVERAGE(B6:M6)</f>
        <v>0.18673491182176902</v>
      </c>
      <c r="P6" s="53">
        <v>0.2</v>
      </c>
      <c r="Q6" s="41">
        <f>N7*P6</f>
        <v>8565107.5999999996</v>
      </c>
    </row>
    <row r="7" spans="1:17" ht="30" customHeight="1" x14ac:dyDescent="0.15">
      <c r="A7" s="54" t="s">
        <v>38</v>
      </c>
      <c r="B7" s="51">
        <v>2327256</v>
      </c>
      <c r="C7" s="51">
        <v>1864343</v>
      </c>
      <c r="D7" s="51">
        <v>1996826</v>
      </c>
      <c r="E7" s="51">
        <v>2427444</v>
      </c>
      <c r="F7" s="51">
        <v>2641070</v>
      </c>
      <c r="G7" s="51">
        <v>2367510</v>
      </c>
      <c r="H7" s="51">
        <v>2757722</v>
      </c>
      <c r="I7" s="51">
        <v>3544206</v>
      </c>
      <c r="J7" s="51">
        <v>5674169</v>
      </c>
      <c r="K7" s="51">
        <v>7191785</v>
      </c>
      <c r="L7" s="51">
        <v>5804072</v>
      </c>
      <c r="M7" s="51">
        <v>4229135</v>
      </c>
      <c r="N7" s="57">
        <f>SUM(B7:M7)</f>
        <v>42825538</v>
      </c>
      <c r="O7" s="34">
        <f t="shared" ref="O7:O8" si="3">AVERAGE(B7:M7)</f>
        <v>3568794.8333333335</v>
      </c>
      <c r="P7" s="44"/>
      <c r="Q7" s="45"/>
    </row>
    <row r="8" spans="1:17" ht="30" customHeight="1" x14ac:dyDescent="0.15">
      <c r="A8" s="54" t="s">
        <v>39</v>
      </c>
      <c r="B8" s="51">
        <v>1853649</v>
      </c>
      <c r="C8" s="51">
        <v>1506320</v>
      </c>
      <c r="D8" s="51">
        <v>1608932</v>
      </c>
      <c r="E8" s="51">
        <v>1966912</v>
      </c>
      <c r="F8" s="51">
        <v>2149462</v>
      </c>
      <c r="G8" s="51">
        <v>1939476</v>
      </c>
      <c r="H8" s="51">
        <v>2190860</v>
      </c>
      <c r="I8" s="51">
        <v>2791267</v>
      </c>
      <c r="J8" s="51">
        <v>4406419</v>
      </c>
      <c r="K8" s="51">
        <v>5508633</v>
      </c>
      <c r="L8" s="51">
        <v>4594075</v>
      </c>
      <c r="M8" s="51">
        <v>3403731</v>
      </c>
      <c r="N8" s="57">
        <f>SUM(B8:M8)</f>
        <v>33919736</v>
      </c>
      <c r="O8" s="34">
        <f t="shared" si="3"/>
        <v>2826644.6666666665</v>
      </c>
      <c r="P8" s="43"/>
      <c r="Q8" s="45"/>
    </row>
    <row r="9" spans="1:17" ht="30" customHeight="1" x14ac:dyDescent="0.15">
      <c r="A9" s="98" t="s">
        <v>82</v>
      </c>
      <c r="B9" s="55">
        <f>B8/B7</f>
        <v>0.79649552949911828</v>
      </c>
      <c r="C9" s="55">
        <f t="shared" ref="C9:M9" si="4">C8/C7</f>
        <v>0.80796291240399432</v>
      </c>
      <c r="D9" s="55">
        <f t="shared" si="4"/>
        <v>0.80574471686566584</v>
      </c>
      <c r="E9" s="55">
        <f t="shared" si="4"/>
        <v>0.81028110226229733</v>
      </c>
      <c r="F9" s="55">
        <f t="shared" si="4"/>
        <v>0.81386029147277428</v>
      </c>
      <c r="G9" s="55">
        <f t="shared" si="4"/>
        <v>0.8192049875185321</v>
      </c>
      <c r="H9" s="55">
        <f t="shared" si="4"/>
        <v>0.79444556050247273</v>
      </c>
      <c r="I9" s="55">
        <f t="shared" si="4"/>
        <v>0.78755777739781496</v>
      </c>
      <c r="J9" s="55">
        <f t="shared" si="4"/>
        <v>0.77657521304000643</v>
      </c>
      <c r="K9" s="55">
        <f t="shared" si="4"/>
        <v>0.76596185786977777</v>
      </c>
      <c r="L9" s="55">
        <f t="shared" si="4"/>
        <v>0.79152619057792528</v>
      </c>
      <c r="M9" s="55">
        <f t="shared" si="4"/>
        <v>0.80482911990276973</v>
      </c>
      <c r="N9" s="55"/>
      <c r="O9" s="61">
        <f>AVERAGE(B9:M9)</f>
        <v>0.79787043827609583</v>
      </c>
      <c r="P9" s="48"/>
      <c r="Q9" s="49"/>
    </row>
    <row r="11" spans="1:17" ht="30" customHeight="1" x14ac:dyDescent="0.15">
      <c r="A11" s="58" t="s">
        <v>40</v>
      </c>
      <c r="B11" s="59">
        <f>B7-B8</f>
        <v>473607</v>
      </c>
      <c r="C11" s="59">
        <f t="shared" ref="C11:M11" si="5">C7-C8</f>
        <v>358023</v>
      </c>
      <c r="D11" s="59">
        <f t="shared" si="5"/>
        <v>387894</v>
      </c>
      <c r="E11" s="59">
        <f t="shared" si="5"/>
        <v>460532</v>
      </c>
      <c r="F11" s="59">
        <f t="shared" si="5"/>
        <v>491608</v>
      </c>
      <c r="G11" s="59">
        <f t="shared" si="5"/>
        <v>428034</v>
      </c>
      <c r="H11" s="59">
        <f t="shared" si="5"/>
        <v>566862</v>
      </c>
      <c r="I11" s="59">
        <f t="shared" si="5"/>
        <v>752939</v>
      </c>
      <c r="J11" s="59">
        <f t="shared" si="5"/>
        <v>1267750</v>
      </c>
      <c r="K11" s="59">
        <f t="shared" si="5"/>
        <v>1683152</v>
      </c>
      <c r="L11" s="59">
        <f t="shared" si="5"/>
        <v>1209997</v>
      </c>
      <c r="M11" s="59">
        <f t="shared" si="5"/>
        <v>825404</v>
      </c>
      <c r="N11" s="59">
        <f>SUM(B11:M11)</f>
        <v>8905802</v>
      </c>
    </row>
    <row r="12" spans="1:17" ht="30" customHeight="1" x14ac:dyDescent="0.15">
      <c r="A12" s="58" t="s">
        <v>41</v>
      </c>
      <c r="B12" s="59">
        <f>IF(B8="","",B8-'R3'!B8)</f>
        <v>353312</v>
      </c>
      <c r="C12" s="59">
        <f>IF(C8="","",C8-'R3'!C8)</f>
        <v>297396</v>
      </c>
      <c r="D12" s="59">
        <f>IF(D8="","",D8-'R3'!D8)</f>
        <v>348105</v>
      </c>
      <c r="E12" s="59">
        <f>IF(E8="","",E8-'R3'!E8)</f>
        <v>382019</v>
      </c>
      <c r="F12" s="59">
        <f>IF(F8="","",F8-'R3'!F8)</f>
        <v>516569</v>
      </c>
      <c r="G12" s="59">
        <f>IF(G8="","",G8-'R3'!G8)</f>
        <v>591536</v>
      </c>
      <c r="H12" s="59">
        <f>IF(H8="","",H8-'R3'!H8)</f>
        <v>702842</v>
      </c>
      <c r="I12" s="59">
        <f>IF(I8="","",I8-'R3'!I8)</f>
        <v>1013558</v>
      </c>
      <c r="J12" s="59">
        <f>IF(J8="","",J8-'R3'!J8)</f>
        <v>1811339</v>
      </c>
      <c r="K12" s="59">
        <f>IF(K8="","",K8-'R3'!K8)</f>
        <v>2430370</v>
      </c>
      <c r="L12" s="59">
        <f>IF(L8="","",L8-'R3'!L8)</f>
        <v>1654575</v>
      </c>
      <c r="M12" s="59">
        <f>IF(M8="","",M8-'R3'!M8)</f>
        <v>802949</v>
      </c>
      <c r="N12" s="59">
        <f>SUM(B12:M12)</f>
        <v>10904570</v>
      </c>
    </row>
    <row r="13" spans="1:17" ht="30" customHeight="1" x14ac:dyDescent="0.15">
      <c r="A13" s="58" t="s">
        <v>42</v>
      </c>
      <c r="B13" s="59">
        <f>IF(B8="","",B11-'R3'!B11)</f>
        <v>18046</v>
      </c>
      <c r="C13" s="59">
        <f>IF(C8="","",C11-'R3'!C11)</f>
        <v>21494</v>
      </c>
      <c r="D13" s="59">
        <f>IF(D8="","",D11-'R3'!D11)</f>
        <v>64613</v>
      </c>
      <c r="E13" s="59">
        <f>IF(E8="","",E11-'R3'!E11)</f>
        <v>30150</v>
      </c>
      <c r="F13" s="59">
        <f>IF(F8="","",F11-'R3'!F11)</f>
        <v>91174</v>
      </c>
      <c r="G13" s="59">
        <f>IF(G8="","",G11-'R3'!G11)</f>
        <v>128294</v>
      </c>
      <c r="H13" s="59">
        <f>IF(H8="","",H11-'R3'!H11)</f>
        <v>164585</v>
      </c>
      <c r="I13" s="59">
        <f>IF(I8="","",I11-'R3'!I11)</f>
        <v>196355</v>
      </c>
      <c r="J13" s="59">
        <f>IF(J8="","",J11-'R3'!J11)</f>
        <v>439797</v>
      </c>
      <c r="K13" s="59">
        <f>IF(K8="","",K11-'R3'!K11)</f>
        <v>680661</v>
      </c>
      <c r="L13" s="59">
        <f>IF(L8="","",L11-'R3'!L11)</f>
        <v>170962</v>
      </c>
      <c r="M13" s="59">
        <f>IF(M8="","",M11-'R3'!M11)</f>
        <v>-14421</v>
      </c>
      <c r="N13" s="59">
        <f>SUM(B13:M13)</f>
        <v>1991710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headerFooter>
    <oddHeader>&amp;C
&amp;"BIZ UDPゴシック,標準"&amp;12&amp;F &amp;A</oddHeader>
    <oddFooter>&amp;R&amp;"BIZ UDPゴシック,標準"&amp;9&amp;Z&amp;F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71B08-7E3C-4D45-94B7-F5CEC2CF41A6}">
  <sheetPr>
    <tabColor rgb="FFFFFF00"/>
  </sheetPr>
  <dimension ref="C1:X15"/>
  <sheetViews>
    <sheetView showGridLines="0" view="pageBreakPreview" zoomScale="80" zoomScaleNormal="90" zoomScaleSheetLayoutView="80" workbookViewId="0">
      <selection sqref="A1:U15"/>
    </sheetView>
  </sheetViews>
  <sheetFormatPr defaultRowHeight="30" customHeight="1" x14ac:dyDescent="0.15"/>
  <cols>
    <col min="1" max="8" width="9" style="96"/>
    <col min="9" max="21" width="12.625" style="96" customWidth="1"/>
    <col min="22" max="16384" width="9" style="96"/>
  </cols>
  <sheetData>
    <row r="1" spans="3:24" s="62" customFormat="1" ht="30" customHeight="1" thickBot="1" x14ac:dyDescent="0.2">
      <c r="G1" s="62" t="s">
        <v>84</v>
      </c>
      <c r="H1" s="112" t="s">
        <v>47</v>
      </c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4"/>
    </row>
    <row r="2" spans="3:24" s="62" customFormat="1" ht="30" customHeight="1" thickBot="1" x14ac:dyDescent="0.2">
      <c r="H2" s="63" t="s">
        <v>48</v>
      </c>
      <c r="I2" s="64" t="s">
        <v>49</v>
      </c>
      <c r="J2" s="64" t="s">
        <v>50</v>
      </c>
      <c r="K2" s="64" t="s">
        <v>51</v>
      </c>
      <c r="L2" s="64" t="s">
        <v>52</v>
      </c>
      <c r="M2" s="64" t="s">
        <v>18</v>
      </c>
      <c r="N2" s="64" t="s">
        <v>19</v>
      </c>
      <c r="O2" s="64" t="s">
        <v>20</v>
      </c>
      <c r="P2" s="64" t="s">
        <v>21</v>
      </c>
      <c r="Q2" s="64" t="s">
        <v>22</v>
      </c>
      <c r="R2" s="64" t="s">
        <v>53</v>
      </c>
      <c r="S2" s="64" t="s">
        <v>54</v>
      </c>
      <c r="T2" s="65" t="s">
        <v>55</v>
      </c>
      <c r="U2" s="66" t="s">
        <v>56</v>
      </c>
    </row>
    <row r="3" spans="3:24" s="70" customFormat="1" ht="30" customHeight="1" x14ac:dyDescent="0.15">
      <c r="C3" s="115" t="s">
        <v>57</v>
      </c>
      <c r="D3" s="118" t="s">
        <v>58</v>
      </c>
      <c r="E3" s="119"/>
      <c r="F3" s="120"/>
      <c r="G3" s="67" t="s">
        <v>59</v>
      </c>
      <c r="H3" s="67" t="s">
        <v>60</v>
      </c>
      <c r="I3" s="68">
        <f>(ROUND(((I9-I10)*I11)/1000,3))</f>
        <v>33.951999999999998</v>
      </c>
      <c r="J3" s="68">
        <f t="shared" ref="J3:T3" si="0">(ROUND(((J9-J10)*J11)/1000,3))</f>
        <v>24.475000000000001</v>
      </c>
      <c r="K3" s="68">
        <f t="shared" si="0"/>
        <v>32.826999999999998</v>
      </c>
      <c r="L3" s="68">
        <f t="shared" si="0"/>
        <v>38.582000000000001</v>
      </c>
      <c r="M3" s="68">
        <f t="shared" si="0"/>
        <v>41.601999999999997</v>
      </c>
      <c r="N3" s="68">
        <f t="shared" si="0"/>
        <v>32.018000000000001</v>
      </c>
      <c r="O3" s="68">
        <f t="shared" si="0"/>
        <v>33.604999999999997</v>
      </c>
      <c r="P3" s="68">
        <f t="shared" si="0"/>
        <v>40.183999999999997</v>
      </c>
      <c r="Q3" s="68">
        <f t="shared" si="0"/>
        <v>63.912999999999997</v>
      </c>
      <c r="R3" s="68">
        <f t="shared" si="0"/>
        <v>62.83</v>
      </c>
      <c r="S3" s="68">
        <f t="shared" si="0"/>
        <v>61.375</v>
      </c>
      <c r="T3" s="68">
        <f t="shared" si="0"/>
        <v>44.243000000000002</v>
      </c>
      <c r="U3" s="69">
        <f>SUM(I3:T3)</f>
        <v>509.60599999999999</v>
      </c>
    </row>
    <row r="4" spans="3:24" s="70" customFormat="1" ht="30" customHeight="1" x14ac:dyDescent="0.15">
      <c r="C4" s="116"/>
      <c r="D4" s="121"/>
      <c r="E4" s="122"/>
      <c r="F4" s="123"/>
      <c r="G4" s="71" t="s">
        <v>61</v>
      </c>
      <c r="H4" s="71" t="s">
        <v>60</v>
      </c>
      <c r="I4" s="72">
        <f>(ROUND((I10*I11)/1000,3))</f>
        <v>34.722999999999999</v>
      </c>
      <c r="J4" s="72">
        <f t="shared" ref="J4:T4" si="1">(ROUND((J10*J11)/1000,3))</f>
        <v>26.222999999999999</v>
      </c>
      <c r="K4" s="72">
        <f t="shared" si="1"/>
        <v>19.931000000000001</v>
      </c>
      <c r="L4" s="72">
        <f t="shared" si="1"/>
        <v>25.271999999999998</v>
      </c>
      <c r="M4" s="72">
        <f t="shared" si="1"/>
        <v>26.363</v>
      </c>
      <c r="N4" s="72">
        <f t="shared" si="1"/>
        <v>24.276</v>
      </c>
      <c r="O4" s="72">
        <f t="shared" si="1"/>
        <v>31.248000000000001</v>
      </c>
      <c r="P4" s="72">
        <f t="shared" si="1"/>
        <v>43.271999999999998</v>
      </c>
      <c r="Q4" s="72">
        <f t="shared" si="1"/>
        <v>69.875</v>
      </c>
      <c r="R4" s="72">
        <f t="shared" si="1"/>
        <v>83.921999999999997</v>
      </c>
      <c r="S4" s="72">
        <f t="shared" si="1"/>
        <v>68.844999999999999</v>
      </c>
      <c r="T4" s="72">
        <f t="shared" si="1"/>
        <v>49.978000000000002</v>
      </c>
      <c r="U4" s="73">
        <f>SUM(I4:T4)</f>
        <v>503.92800000000005</v>
      </c>
    </row>
    <row r="5" spans="3:24" s="70" customFormat="1" ht="30" customHeight="1" x14ac:dyDescent="0.15">
      <c r="C5" s="116"/>
      <c r="D5" s="124"/>
      <c r="E5" s="125"/>
      <c r="F5" s="126"/>
      <c r="G5" s="74" t="s">
        <v>62</v>
      </c>
      <c r="H5" s="74"/>
      <c r="I5" s="75" t="s">
        <v>63</v>
      </c>
      <c r="J5" s="75" t="s">
        <v>64</v>
      </c>
      <c r="K5" s="75" t="s">
        <v>65</v>
      </c>
      <c r="L5" s="75" t="s">
        <v>66</v>
      </c>
      <c r="M5" s="75" t="s">
        <v>67</v>
      </c>
      <c r="N5" s="75" t="s">
        <v>68</v>
      </c>
      <c r="O5" s="75" t="s">
        <v>69</v>
      </c>
      <c r="P5" s="75" t="s">
        <v>70</v>
      </c>
      <c r="Q5" s="75" t="s">
        <v>71</v>
      </c>
      <c r="R5" s="75" t="s">
        <v>72</v>
      </c>
      <c r="S5" s="75" t="s">
        <v>73</v>
      </c>
      <c r="T5" s="75" t="s">
        <v>74</v>
      </c>
      <c r="U5" s="76"/>
    </row>
    <row r="6" spans="3:24" s="70" customFormat="1" ht="30" customHeight="1" x14ac:dyDescent="0.15">
      <c r="C6" s="116"/>
      <c r="D6" s="127" t="s">
        <v>75</v>
      </c>
      <c r="E6" s="128"/>
      <c r="F6" s="129"/>
      <c r="G6" s="77" t="s">
        <v>76</v>
      </c>
      <c r="H6" s="77" t="s">
        <v>60</v>
      </c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9"/>
      <c r="U6" s="80">
        <f>SUM(I6:T6)</f>
        <v>0</v>
      </c>
    </row>
    <row r="7" spans="3:24" s="70" customFormat="1" ht="30" customHeight="1" thickBot="1" x14ac:dyDescent="0.2">
      <c r="C7" s="116"/>
      <c r="D7" s="130"/>
      <c r="E7" s="131"/>
      <c r="F7" s="132"/>
      <c r="G7" s="81" t="s">
        <v>77</v>
      </c>
      <c r="H7" s="81" t="s">
        <v>60</v>
      </c>
      <c r="I7" s="82">
        <v>-3.419</v>
      </c>
      <c r="J7" s="82">
        <v>-3.2269999999999999</v>
      </c>
      <c r="K7" s="82">
        <v>-3.04</v>
      </c>
      <c r="L7" s="82">
        <v>-2.335</v>
      </c>
      <c r="M7" s="82">
        <v>-2.1589999999999998</v>
      </c>
      <c r="N7" s="82">
        <v>-2.4300000000000002</v>
      </c>
      <c r="O7" s="82">
        <v>-1.6910000000000001</v>
      </c>
      <c r="P7" s="82">
        <v>-1.3320000000000001</v>
      </c>
      <c r="Q7" s="82">
        <v>-0.96799999999999997</v>
      </c>
      <c r="R7" s="82">
        <v>-0.99099999999999999</v>
      </c>
      <c r="S7" s="82">
        <v>-1.466</v>
      </c>
      <c r="T7" s="83">
        <v>-2.9889999999999999</v>
      </c>
      <c r="U7" s="84">
        <f>SUM(I7:T7)</f>
        <v>-26.047000000000001</v>
      </c>
    </row>
    <row r="8" spans="3:24" s="70" customFormat="1" ht="30" customHeight="1" thickBot="1" x14ac:dyDescent="0.2">
      <c r="C8" s="117"/>
      <c r="D8" s="133" t="s">
        <v>78</v>
      </c>
      <c r="E8" s="133"/>
      <c r="F8" s="134"/>
      <c r="G8" s="135"/>
      <c r="H8" s="85" t="s">
        <v>60</v>
      </c>
      <c r="I8" s="86">
        <f>SUM(I3:I7)</f>
        <v>65.256</v>
      </c>
      <c r="J8" s="86">
        <f t="shared" ref="J8:T8" si="2">SUM(J3:J7)</f>
        <v>47.471000000000004</v>
      </c>
      <c r="K8" s="86">
        <f t="shared" si="2"/>
        <v>49.717999999999996</v>
      </c>
      <c r="L8" s="86">
        <f t="shared" si="2"/>
        <v>61.518999999999998</v>
      </c>
      <c r="M8" s="86">
        <f t="shared" si="2"/>
        <v>65.805999999999997</v>
      </c>
      <c r="N8" s="86">
        <f t="shared" si="2"/>
        <v>53.863999999999997</v>
      </c>
      <c r="O8" s="86">
        <f t="shared" si="2"/>
        <v>63.161999999999992</v>
      </c>
      <c r="P8" s="86">
        <f t="shared" si="2"/>
        <v>82.123999999999995</v>
      </c>
      <c r="Q8" s="86">
        <f t="shared" si="2"/>
        <v>132.82000000000002</v>
      </c>
      <c r="R8" s="86">
        <f t="shared" si="2"/>
        <v>145.761</v>
      </c>
      <c r="S8" s="86">
        <f t="shared" si="2"/>
        <v>128.75399999999999</v>
      </c>
      <c r="T8" s="87">
        <f t="shared" si="2"/>
        <v>91.231999999999999</v>
      </c>
      <c r="U8" s="86">
        <f>SUM(U3:U7)</f>
        <v>987.48700000000008</v>
      </c>
      <c r="X8" s="88"/>
    </row>
    <row r="9" spans="3:24" s="91" customFormat="1" ht="30" customHeight="1" x14ac:dyDescent="0.15">
      <c r="C9" s="89"/>
      <c r="D9" s="89"/>
      <c r="E9" s="89"/>
      <c r="F9" s="90"/>
      <c r="H9" s="92" t="s">
        <v>90</v>
      </c>
      <c r="I9" s="93">
        <v>86221</v>
      </c>
      <c r="J9" s="93">
        <v>62745</v>
      </c>
      <c r="K9" s="93">
        <v>65481</v>
      </c>
      <c r="L9" s="93">
        <v>78802</v>
      </c>
      <c r="M9" s="93">
        <v>83506</v>
      </c>
      <c r="N9" s="93">
        <v>68718</v>
      </c>
      <c r="O9" s="93">
        <v>81637</v>
      </c>
      <c r="P9" s="93">
        <v>105963</v>
      </c>
      <c r="Q9" s="93">
        <v>172274</v>
      </c>
      <c r="R9" s="93">
        <v>191582</v>
      </c>
      <c r="S9" s="93">
        <v>164523</v>
      </c>
      <c r="T9" s="93">
        <v>117074</v>
      </c>
      <c r="U9" s="97">
        <f>SUM(I9:T9)</f>
        <v>1278526</v>
      </c>
      <c r="V9" s="94"/>
      <c r="W9" s="94"/>
    </row>
    <row r="10" spans="3:24" s="91" customFormat="1" ht="30" customHeight="1" x14ac:dyDescent="0.15">
      <c r="C10" s="89"/>
      <c r="D10" s="89"/>
      <c r="E10" s="89"/>
      <c r="H10" s="90" t="s">
        <v>80</v>
      </c>
      <c r="I10" s="93">
        <v>43595</v>
      </c>
      <c r="J10" s="93">
        <v>32454</v>
      </c>
      <c r="K10" s="93">
        <v>24737</v>
      </c>
      <c r="L10" s="93">
        <v>31188</v>
      </c>
      <c r="M10" s="93">
        <v>32391</v>
      </c>
      <c r="N10" s="93">
        <v>29634</v>
      </c>
      <c r="O10" s="93">
        <v>39335</v>
      </c>
      <c r="P10" s="93">
        <v>54942</v>
      </c>
      <c r="Q10" s="93">
        <v>89975</v>
      </c>
      <c r="R10" s="93">
        <v>109559</v>
      </c>
      <c r="S10" s="93">
        <v>86980</v>
      </c>
      <c r="T10" s="93">
        <v>62100</v>
      </c>
      <c r="U10" s="97">
        <f>SUM(I10:T10)</f>
        <v>636890</v>
      </c>
      <c r="V10" s="94"/>
      <c r="W10" s="94"/>
    </row>
    <row r="11" spans="3:24" s="91" customFormat="1" ht="30" customHeight="1" x14ac:dyDescent="0.15">
      <c r="C11" s="89"/>
      <c r="D11" s="89"/>
      <c r="E11" s="89"/>
      <c r="F11" s="89"/>
      <c r="H11" s="90" t="s">
        <v>81</v>
      </c>
      <c r="I11" s="95">
        <v>0.79649999999999999</v>
      </c>
      <c r="J11" s="95">
        <v>0.80800000000000005</v>
      </c>
      <c r="K11" s="95">
        <v>0.80569999999999997</v>
      </c>
      <c r="L11" s="95">
        <v>0.81030000000000002</v>
      </c>
      <c r="M11" s="95">
        <v>0.81389999999999996</v>
      </c>
      <c r="N11" s="95">
        <v>0.81920000000000004</v>
      </c>
      <c r="O11" s="95">
        <v>0.7944</v>
      </c>
      <c r="P11" s="95">
        <v>0.78759999999999997</v>
      </c>
      <c r="Q11" s="95">
        <v>0.77659999999999996</v>
      </c>
      <c r="R11" s="95">
        <v>0.76600000000000001</v>
      </c>
      <c r="S11" s="95">
        <v>0.79149999999999998</v>
      </c>
      <c r="T11" s="95">
        <v>0.80479999999999996</v>
      </c>
      <c r="U11" s="89"/>
      <c r="V11" s="94"/>
      <c r="W11" s="94"/>
    </row>
    <row r="12" spans="3:24" s="101" customFormat="1" ht="30" customHeight="1" x14ac:dyDescent="0.15">
      <c r="G12" s="104" t="s">
        <v>85</v>
      </c>
      <c r="H12" s="106">
        <v>18.14</v>
      </c>
      <c r="I12" s="107">
        <f>ROUNDDOWN($H$12*(I7*1000),0)</f>
        <v>-62020</v>
      </c>
      <c r="J12" s="107">
        <f>ROUNDDOWN($H$12*(J7*1000),0)</f>
        <v>-58537</v>
      </c>
      <c r="K12" s="107">
        <f>ROUNDDOWN($H$12*(K7*1000),0)</f>
        <v>-55145</v>
      </c>
      <c r="L12" s="103"/>
      <c r="M12" s="103"/>
      <c r="N12" s="103"/>
      <c r="O12" s="103"/>
      <c r="P12" s="107">
        <f>ROUNDDOWN($H$12*(P7*1000),0)</f>
        <v>-24162</v>
      </c>
      <c r="Q12" s="107">
        <f>ROUNDDOWN($H$12*(Q7*1000),0)</f>
        <v>-17559</v>
      </c>
      <c r="R12" s="107">
        <f t="shared" ref="R12" si="3">ROUNDDOWN($H$12*(R7*1000),0)</f>
        <v>-17976</v>
      </c>
      <c r="S12" s="107">
        <f>ROUNDDOWN($H$12*(S7*1000),0)</f>
        <v>-26593</v>
      </c>
      <c r="T12" s="107">
        <f>ROUNDDOWN($H$12*(T7*1000),0)</f>
        <v>-54220</v>
      </c>
      <c r="U12" s="102"/>
    </row>
    <row r="13" spans="3:24" s="101" customFormat="1" ht="30" customHeight="1" x14ac:dyDescent="0.15">
      <c r="G13" s="104" t="s">
        <v>86</v>
      </c>
      <c r="H13" s="106">
        <v>19.2</v>
      </c>
      <c r="I13" s="108"/>
      <c r="J13" s="108"/>
      <c r="K13" s="108"/>
      <c r="L13" s="107">
        <f>ROUNDDOWN($H$13*(L7*1000),0)</f>
        <v>-44832</v>
      </c>
      <c r="M13" s="107">
        <f>ROUNDDOWN($H$13*(M7*1000),0)</f>
        <v>-41452</v>
      </c>
      <c r="N13" s="107">
        <f>ROUNDDOWN($H$13*(N7*1000),0)</f>
        <v>-46656</v>
      </c>
      <c r="O13" s="107">
        <f>ROUNDDOWN($H$13*(O7*1000),0)</f>
        <v>-32467</v>
      </c>
      <c r="P13" s="108"/>
      <c r="Q13" s="108"/>
      <c r="R13" s="108"/>
      <c r="S13" s="108"/>
      <c r="T13" s="108"/>
    </row>
    <row r="14" spans="3:24" s="101" customFormat="1" ht="30" customHeight="1" x14ac:dyDescent="0.15">
      <c r="G14" s="104" t="s">
        <v>87</v>
      </c>
      <c r="H14" s="108"/>
      <c r="I14" s="107">
        <f>ROUNDDOWN((2.94+3.36)*(I7*1000),0)</f>
        <v>-21539</v>
      </c>
      <c r="J14" s="107">
        <f>ROUNDDOWN((3.24+3.45)*(J7*1000),0)</f>
        <v>-21588</v>
      </c>
      <c r="K14" s="107">
        <f>ROUNDDOWN((3.47+3.45)*(K7*1000),0)</f>
        <v>-21036</v>
      </c>
      <c r="L14" s="107">
        <f>ROUNDDOWN((4.49+3.45)*(L7*1000),0)</f>
        <v>-18539</v>
      </c>
      <c r="M14" s="107">
        <f>ROUNDDOWN((5.64+3.45)*(M7*1000),0)</f>
        <v>-19625</v>
      </c>
      <c r="N14" s="107">
        <f>ROUNDDOWN((7.39+3.45)*(N7*1000),0)</f>
        <v>-26341</v>
      </c>
      <c r="O14" s="107">
        <f>ROUNDDOWN((9.12+3.45)*(O7*1000),0)</f>
        <v>-21255</v>
      </c>
      <c r="P14" s="107">
        <f>ROUNDDOWN((10.59+3.45)*(P7*1000),0)</f>
        <v>-18701</v>
      </c>
      <c r="Q14" s="107">
        <f>ROUNDDOWN((12.12+3.45)*(Q7*1000),0)</f>
        <v>-15071</v>
      </c>
      <c r="R14" s="107">
        <f>ROUNDDOWN((12.93+3.45)*(R7*1000),0)</f>
        <v>-16232</v>
      </c>
      <c r="S14" s="107">
        <f>ROUNDDOWN((9.81+3.45)*(S7*1000),0)</f>
        <v>-19439</v>
      </c>
      <c r="T14" s="107">
        <f>ROUNDDOWN((9.02+3.45)*(T7*1000),0)</f>
        <v>-37272</v>
      </c>
    </row>
    <row r="15" spans="3:24" s="102" customFormat="1" ht="30" customHeight="1" x14ac:dyDescent="0.15">
      <c r="G15" s="104" t="s">
        <v>88</v>
      </c>
      <c r="I15" s="103">
        <f>SUM(I12:I14)</f>
        <v>-83559</v>
      </c>
      <c r="J15" s="103">
        <f t="shared" ref="J15:T15" si="4">SUM(J12:J14)</f>
        <v>-80125</v>
      </c>
      <c r="K15" s="103">
        <f t="shared" si="4"/>
        <v>-76181</v>
      </c>
      <c r="L15" s="103">
        <f t="shared" si="4"/>
        <v>-63371</v>
      </c>
      <c r="M15" s="103">
        <f t="shared" si="4"/>
        <v>-61077</v>
      </c>
      <c r="N15" s="103">
        <f t="shared" si="4"/>
        <v>-72997</v>
      </c>
      <c r="O15" s="103">
        <f t="shared" si="4"/>
        <v>-53722</v>
      </c>
      <c r="P15" s="103">
        <f t="shared" si="4"/>
        <v>-42863</v>
      </c>
      <c r="Q15" s="103">
        <f t="shared" si="4"/>
        <v>-32630</v>
      </c>
      <c r="R15" s="103">
        <f t="shared" si="4"/>
        <v>-34208</v>
      </c>
      <c r="S15" s="103">
        <f t="shared" si="4"/>
        <v>-46032</v>
      </c>
      <c r="T15" s="103">
        <f t="shared" si="4"/>
        <v>-91492</v>
      </c>
      <c r="U15" s="105">
        <f>SUM(I15:T15)</f>
        <v>-738257</v>
      </c>
    </row>
  </sheetData>
  <mergeCells count="5">
    <mergeCell ref="H1:U1"/>
    <mergeCell ref="C3:C8"/>
    <mergeCell ref="D3:F5"/>
    <mergeCell ref="D6:F7"/>
    <mergeCell ref="D8:G8"/>
  </mergeCells>
  <phoneticPr fontId="1"/>
  <dataValidations count="1">
    <dataValidation imeMode="halfAlpha" allowBlank="1" showInputMessage="1" showErrorMessage="1" sqref="I9:T11 JE9:JP11 TA9:TL11 ACW9:ADH11 AMS9:AND11 AWO9:AWZ11 BGK9:BGV11 BQG9:BQR11 CAC9:CAN11 CJY9:CKJ11 CTU9:CUF11 DDQ9:DEB11 DNM9:DNX11 DXI9:DXT11 EHE9:EHP11 ERA9:ERL11 FAW9:FBH11 FKS9:FLD11 FUO9:FUZ11 GEK9:GEV11 GOG9:GOR11 GYC9:GYN11 HHY9:HIJ11 HRU9:HSF11 IBQ9:ICB11 ILM9:ILX11 IVI9:IVT11 JFE9:JFP11 JPA9:JPL11 JYW9:JZH11 KIS9:KJD11 KSO9:KSZ11 LCK9:LCV11 LMG9:LMR11 LWC9:LWN11 MFY9:MGJ11 MPU9:MQF11 MZQ9:NAB11 NJM9:NJX11 NTI9:NTT11 ODE9:ODP11 ONA9:ONL11 OWW9:OXH11 PGS9:PHD11 PQO9:PQZ11 QAK9:QAV11 QKG9:QKR11 QUC9:QUN11 RDY9:REJ11 RNU9:ROF11 RXQ9:RYB11 SHM9:SHX11 SRI9:SRT11 TBE9:TBP11 TLA9:TLL11 TUW9:TVH11 UES9:UFD11 UOO9:UOZ11 UYK9:UYV11 VIG9:VIR11 VSC9:VSN11 WBY9:WCJ11 WLU9:WMF11 WVQ9:WWB11 I65545:T65547 JE65545:JP65547 TA65545:TL65547 ACW65545:ADH65547 AMS65545:AND65547 AWO65545:AWZ65547 BGK65545:BGV65547 BQG65545:BQR65547 CAC65545:CAN65547 CJY65545:CKJ65547 CTU65545:CUF65547 DDQ65545:DEB65547 DNM65545:DNX65547 DXI65545:DXT65547 EHE65545:EHP65547 ERA65545:ERL65547 FAW65545:FBH65547 FKS65545:FLD65547 FUO65545:FUZ65547 GEK65545:GEV65547 GOG65545:GOR65547 GYC65545:GYN65547 HHY65545:HIJ65547 HRU65545:HSF65547 IBQ65545:ICB65547 ILM65545:ILX65547 IVI65545:IVT65547 JFE65545:JFP65547 JPA65545:JPL65547 JYW65545:JZH65547 KIS65545:KJD65547 KSO65545:KSZ65547 LCK65545:LCV65547 LMG65545:LMR65547 LWC65545:LWN65547 MFY65545:MGJ65547 MPU65545:MQF65547 MZQ65545:NAB65547 NJM65545:NJX65547 NTI65545:NTT65547 ODE65545:ODP65547 ONA65545:ONL65547 OWW65545:OXH65547 PGS65545:PHD65547 PQO65545:PQZ65547 QAK65545:QAV65547 QKG65545:QKR65547 QUC65545:QUN65547 RDY65545:REJ65547 RNU65545:ROF65547 RXQ65545:RYB65547 SHM65545:SHX65547 SRI65545:SRT65547 TBE65545:TBP65547 TLA65545:TLL65547 TUW65545:TVH65547 UES65545:UFD65547 UOO65545:UOZ65547 UYK65545:UYV65547 VIG65545:VIR65547 VSC65545:VSN65547 WBY65545:WCJ65547 WLU65545:WMF65547 WVQ65545:WWB65547 I131081:T131083 JE131081:JP131083 TA131081:TL131083 ACW131081:ADH131083 AMS131081:AND131083 AWO131081:AWZ131083 BGK131081:BGV131083 BQG131081:BQR131083 CAC131081:CAN131083 CJY131081:CKJ131083 CTU131081:CUF131083 DDQ131081:DEB131083 DNM131081:DNX131083 DXI131081:DXT131083 EHE131081:EHP131083 ERA131081:ERL131083 FAW131081:FBH131083 FKS131081:FLD131083 FUO131081:FUZ131083 GEK131081:GEV131083 GOG131081:GOR131083 GYC131081:GYN131083 HHY131081:HIJ131083 HRU131081:HSF131083 IBQ131081:ICB131083 ILM131081:ILX131083 IVI131081:IVT131083 JFE131081:JFP131083 JPA131081:JPL131083 JYW131081:JZH131083 KIS131081:KJD131083 KSO131081:KSZ131083 LCK131081:LCV131083 LMG131081:LMR131083 LWC131081:LWN131083 MFY131081:MGJ131083 MPU131081:MQF131083 MZQ131081:NAB131083 NJM131081:NJX131083 NTI131081:NTT131083 ODE131081:ODP131083 ONA131081:ONL131083 OWW131081:OXH131083 PGS131081:PHD131083 PQO131081:PQZ131083 QAK131081:QAV131083 QKG131081:QKR131083 QUC131081:QUN131083 RDY131081:REJ131083 RNU131081:ROF131083 RXQ131081:RYB131083 SHM131081:SHX131083 SRI131081:SRT131083 TBE131081:TBP131083 TLA131081:TLL131083 TUW131081:TVH131083 UES131081:UFD131083 UOO131081:UOZ131083 UYK131081:UYV131083 VIG131081:VIR131083 VSC131081:VSN131083 WBY131081:WCJ131083 WLU131081:WMF131083 WVQ131081:WWB131083 I196617:T196619 JE196617:JP196619 TA196617:TL196619 ACW196617:ADH196619 AMS196617:AND196619 AWO196617:AWZ196619 BGK196617:BGV196619 BQG196617:BQR196619 CAC196617:CAN196619 CJY196617:CKJ196619 CTU196617:CUF196619 DDQ196617:DEB196619 DNM196617:DNX196619 DXI196617:DXT196619 EHE196617:EHP196619 ERA196617:ERL196619 FAW196617:FBH196619 FKS196617:FLD196619 FUO196617:FUZ196619 GEK196617:GEV196619 GOG196617:GOR196619 GYC196617:GYN196619 HHY196617:HIJ196619 HRU196617:HSF196619 IBQ196617:ICB196619 ILM196617:ILX196619 IVI196617:IVT196619 JFE196617:JFP196619 JPA196617:JPL196619 JYW196617:JZH196619 KIS196617:KJD196619 KSO196617:KSZ196619 LCK196617:LCV196619 LMG196617:LMR196619 LWC196617:LWN196619 MFY196617:MGJ196619 MPU196617:MQF196619 MZQ196617:NAB196619 NJM196617:NJX196619 NTI196617:NTT196619 ODE196617:ODP196619 ONA196617:ONL196619 OWW196617:OXH196619 PGS196617:PHD196619 PQO196617:PQZ196619 QAK196617:QAV196619 QKG196617:QKR196619 QUC196617:QUN196619 RDY196617:REJ196619 RNU196617:ROF196619 RXQ196617:RYB196619 SHM196617:SHX196619 SRI196617:SRT196619 TBE196617:TBP196619 TLA196617:TLL196619 TUW196617:TVH196619 UES196617:UFD196619 UOO196617:UOZ196619 UYK196617:UYV196619 VIG196617:VIR196619 VSC196617:VSN196619 WBY196617:WCJ196619 WLU196617:WMF196619 WVQ196617:WWB196619 I262153:T262155 JE262153:JP262155 TA262153:TL262155 ACW262153:ADH262155 AMS262153:AND262155 AWO262153:AWZ262155 BGK262153:BGV262155 BQG262153:BQR262155 CAC262153:CAN262155 CJY262153:CKJ262155 CTU262153:CUF262155 DDQ262153:DEB262155 DNM262153:DNX262155 DXI262153:DXT262155 EHE262153:EHP262155 ERA262153:ERL262155 FAW262153:FBH262155 FKS262153:FLD262155 FUO262153:FUZ262155 GEK262153:GEV262155 GOG262153:GOR262155 GYC262153:GYN262155 HHY262153:HIJ262155 HRU262153:HSF262155 IBQ262153:ICB262155 ILM262153:ILX262155 IVI262153:IVT262155 JFE262153:JFP262155 JPA262153:JPL262155 JYW262153:JZH262155 KIS262153:KJD262155 KSO262153:KSZ262155 LCK262153:LCV262155 LMG262153:LMR262155 LWC262153:LWN262155 MFY262153:MGJ262155 MPU262153:MQF262155 MZQ262153:NAB262155 NJM262153:NJX262155 NTI262153:NTT262155 ODE262153:ODP262155 ONA262153:ONL262155 OWW262153:OXH262155 PGS262153:PHD262155 PQO262153:PQZ262155 QAK262153:QAV262155 QKG262153:QKR262155 QUC262153:QUN262155 RDY262153:REJ262155 RNU262153:ROF262155 RXQ262153:RYB262155 SHM262153:SHX262155 SRI262153:SRT262155 TBE262153:TBP262155 TLA262153:TLL262155 TUW262153:TVH262155 UES262153:UFD262155 UOO262153:UOZ262155 UYK262153:UYV262155 VIG262153:VIR262155 VSC262153:VSN262155 WBY262153:WCJ262155 WLU262153:WMF262155 WVQ262153:WWB262155 I327689:T327691 JE327689:JP327691 TA327689:TL327691 ACW327689:ADH327691 AMS327689:AND327691 AWO327689:AWZ327691 BGK327689:BGV327691 BQG327689:BQR327691 CAC327689:CAN327691 CJY327689:CKJ327691 CTU327689:CUF327691 DDQ327689:DEB327691 DNM327689:DNX327691 DXI327689:DXT327691 EHE327689:EHP327691 ERA327689:ERL327691 FAW327689:FBH327691 FKS327689:FLD327691 FUO327689:FUZ327691 GEK327689:GEV327691 GOG327689:GOR327691 GYC327689:GYN327691 HHY327689:HIJ327691 HRU327689:HSF327691 IBQ327689:ICB327691 ILM327689:ILX327691 IVI327689:IVT327691 JFE327689:JFP327691 JPA327689:JPL327691 JYW327689:JZH327691 KIS327689:KJD327691 KSO327689:KSZ327691 LCK327689:LCV327691 LMG327689:LMR327691 LWC327689:LWN327691 MFY327689:MGJ327691 MPU327689:MQF327691 MZQ327689:NAB327691 NJM327689:NJX327691 NTI327689:NTT327691 ODE327689:ODP327691 ONA327689:ONL327691 OWW327689:OXH327691 PGS327689:PHD327691 PQO327689:PQZ327691 QAK327689:QAV327691 QKG327689:QKR327691 QUC327689:QUN327691 RDY327689:REJ327691 RNU327689:ROF327691 RXQ327689:RYB327691 SHM327689:SHX327691 SRI327689:SRT327691 TBE327689:TBP327691 TLA327689:TLL327691 TUW327689:TVH327691 UES327689:UFD327691 UOO327689:UOZ327691 UYK327689:UYV327691 VIG327689:VIR327691 VSC327689:VSN327691 WBY327689:WCJ327691 WLU327689:WMF327691 WVQ327689:WWB327691 I393225:T393227 JE393225:JP393227 TA393225:TL393227 ACW393225:ADH393227 AMS393225:AND393227 AWO393225:AWZ393227 BGK393225:BGV393227 BQG393225:BQR393227 CAC393225:CAN393227 CJY393225:CKJ393227 CTU393225:CUF393227 DDQ393225:DEB393227 DNM393225:DNX393227 DXI393225:DXT393227 EHE393225:EHP393227 ERA393225:ERL393227 FAW393225:FBH393227 FKS393225:FLD393227 FUO393225:FUZ393227 GEK393225:GEV393227 GOG393225:GOR393227 GYC393225:GYN393227 HHY393225:HIJ393227 HRU393225:HSF393227 IBQ393225:ICB393227 ILM393225:ILX393227 IVI393225:IVT393227 JFE393225:JFP393227 JPA393225:JPL393227 JYW393225:JZH393227 KIS393225:KJD393227 KSO393225:KSZ393227 LCK393225:LCV393227 LMG393225:LMR393227 LWC393225:LWN393227 MFY393225:MGJ393227 MPU393225:MQF393227 MZQ393225:NAB393227 NJM393225:NJX393227 NTI393225:NTT393227 ODE393225:ODP393227 ONA393225:ONL393227 OWW393225:OXH393227 PGS393225:PHD393227 PQO393225:PQZ393227 QAK393225:QAV393227 QKG393225:QKR393227 QUC393225:QUN393227 RDY393225:REJ393227 RNU393225:ROF393227 RXQ393225:RYB393227 SHM393225:SHX393227 SRI393225:SRT393227 TBE393225:TBP393227 TLA393225:TLL393227 TUW393225:TVH393227 UES393225:UFD393227 UOO393225:UOZ393227 UYK393225:UYV393227 VIG393225:VIR393227 VSC393225:VSN393227 WBY393225:WCJ393227 WLU393225:WMF393227 WVQ393225:WWB393227 I458761:T458763 JE458761:JP458763 TA458761:TL458763 ACW458761:ADH458763 AMS458761:AND458763 AWO458761:AWZ458763 BGK458761:BGV458763 BQG458761:BQR458763 CAC458761:CAN458763 CJY458761:CKJ458763 CTU458761:CUF458763 DDQ458761:DEB458763 DNM458761:DNX458763 DXI458761:DXT458763 EHE458761:EHP458763 ERA458761:ERL458763 FAW458761:FBH458763 FKS458761:FLD458763 FUO458761:FUZ458763 GEK458761:GEV458763 GOG458761:GOR458763 GYC458761:GYN458763 HHY458761:HIJ458763 HRU458761:HSF458763 IBQ458761:ICB458763 ILM458761:ILX458763 IVI458761:IVT458763 JFE458761:JFP458763 JPA458761:JPL458763 JYW458761:JZH458763 KIS458761:KJD458763 KSO458761:KSZ458763 LCK458761:LCV458763 LMG458761:LMR458763 LWC458761:LWN458763 MFY458761:MGJ458763 MPU458761:MQF458763 MZQ458761:NAB458763 NJM458761:NJX458763 NTI458761:NTT458763 ODE458761:ODP458763 ONA458761:ONL458763 OWW458761:OXH458763 PGS458761:PHD458763 PQO458761:PQZ458763 QAK458761:QAV458763 QKG458761:QKR458763 QUC458761:QUN458763 RDY458761:REJ458763 RNU458761:ROF458763 RXQ458761:RYB458763 SHM458761:SHX458763 SRI458761:SRT458763 TBE458761:TBP458763 TLA458761:TLL458763 TUW458761:TVH458763 UES458761:UFD458763 UOO458761:UOZ458763 UYK458761:UYV458763 VIG458761:VIR458763 VSC458761:VSN458763 WBY458761:WCJ458763 WLU458761:WMF458763 WVQ458761:WWB458763 I524297:T524299 JE524297:JP524299 TA524297:TL524299 ACW524297:ADH524299 AMS524297:AND524299 AWO524297:AWZ524299 BGK524297:BGV524299 BQG524297:BQR524299 CAC524297:CAN524299 CJY524297:CKJ524299 CTU524297:CUF524299 DDQ524297:DEB524299 DNM524297:DNX524299 DXI524297:DXT524299 EHE524297:EHP524299 ERA524297:ERL524299 FAW524297:FBH524299 FKS524297:FLD524299 FUO524297:FUZ524299 GEK524297:GEV524299 GOG524297:GOR524299 GYC524297:GYN524299 HHY524297:HIJ524299 HRU524297:HSF524299 IBQ524297:ICB524299 ILM524297:ILX524299 IVI524297:IVT524299 JFE524297:JFP524299 JPA524297:JPL524299 JYW524297:JZH524299 KIS524297:KJD524299 KSO524297:KSZ524299 LCK524297:LCV524299 LMG524297:LMR524299 LWC524297:LWN524299 MFY524297:MGJ524299 MPU524297:MQF524299 MZQ524297:NAB524299 NJM524297:NJX524299 NTI524297:NTT524299 ODE524297:ODP524299 ONA524297:ONL524299 OWW524297:OXH524299 PGS524297:PHD524299 PQO524297:PQZ524299 QAK524297:QAV524299 QKG524297:QKR524299 QUC524297:QUN524299 RDY524297:REJ524299 RNU524297:ROF524299 RXQ524297:RYB524299 SHM524297:SHX524299 SRI524297:SRT524299 TBE524297:TBP524299 TLA524297:TLL524299 TUW524297:TVH524299 UES524297:UFD524299 UOO524297:UOZ524299 UYK524297:UYV524299 VIG524297:VIR524299 VSC524297:VSN524299 WBY524297:WCJ524299 WLU524297:WMF524299 WVQ524297:WWB524299 I589833:T589835 JE589833:JP589835 TA589833:TL589835 ACW589833:ADH589835 AMS589833:AND589835 AWO589833:AWZ589835 BGK589833:BGV589835 BQG589833:BQR589835 CAC589833:CAN589835 CJY589833:CKJ589835 CTU589833:CUF589835 DDQ589833:DEB589835 DNM589833:DNX589835 DXI589833:DXT589835 EHE589833:EHP589835 ERA589833:ERL589835 FAW589833:FBH589835 FKS589833:FLD589835 FUO589833:FUZ589835 GEK589833:GEV589835 GOG589833:GOR589835 GYC589833:GYN589835 HHY589833:HIJ589835 HRU589833:HSF589835 IBQ589833:ICB589835 ILM589833:ILX589835 IVI589833:IVT589835 JFE589833:JFP589835 JPA589833:JPL589835 JYW589833:JZH589835 KIS589833:KJD589835 KSO589833:KSZ589835 LCK589833:LCV589835 LMG589833:LMR589835 LWC589833:LWN589835 MFY589833:MGJ589835 MPU589833:MQF589835 MZQ589833:NAB589835 NJM589833:NJX589835 NTI589833:NTT589835 ODE589833:ODP589835 ONA589833:ONL589835 OWW589833:OXH589835 PGS589833:PHD589835 PQO589833:PQZ589835 QAK589833:QAV589835 QKG589833:QKR589835 QUC589833:QUN589835 RDY589833:REJ589835 RNU589833:ROF589835 RXQ589833:RYB589835 SHM589833:SHX589835 SRI589833:SRT589835 TBE589833:TBP589835 TLA589833:TLL589835 TUW589833:TVH589835 UES589833:UFD589835 UOO589833:UOZ589835 UYK589833:UYV589835 VIG589833:VIR589835 VSC589833:VSN589835 WBY589833:WCJ589835 WLU589833:WMF589835 WVQ589833:WWB589835 I655369:T655371 JE655369:JP655371 TA655369:TL655371 ACW655369:ADH655371 AMS655369:AND655371 AWO655369:AWZ655371 BGK655369:BGV655371 BQG655369:BQR655371 CAC655369:CAN655371 CJY655369:CKJ655371 CTU655369:CUF655371 DDQ655369:DEB655371 DNM655369:DNX655371 DXI655369:DXT655371 EHE655369:EHP655371 ERA655369:ERL655371 FAW655369:FBH655371 FKS655369:FLD655371 FUO655369:FUZ655371 GEK655369:GEV655371 GOG655369:GOR655371 GYC655369:GYN655371 HHY655369:HIJ655371 HRU655369:HSF655371 IBQ655369:ICB655371 ILM655369:ILX655371 IVI655369:IVT655371 JFE655369:JFP655371 JPA655369:JPL655371 JYW655369:JZH655371 KIS655369:KJD655371 KSO655369:KSZ655371 LCK655369:LCV655371 LMG655369:LMR655371 LWC655369:LWN655371 MFY655369:MGJ655371 MPU655369:MQF655371 MZQ655369:NAB655371 NJM655369:NJX655371 NTI655369:NTT655371 ODE655369:ODP655371 ONA655369:ONL655371 OWW655369:OXH655371 PGS655369:PHD655371 PQO655369:PQZ655371 QAK655369:QAV655371 QKG655369:QKR655371 QUC655369:QUN655371 RDY655369:REJ655371 RNU655369:ROF655371 RXQ655369:RYB655371 SHM655369:SHX655371 SRI655369:SRT655371 TBE655369:TBP655371 TLA655369:TLL655371 TUW655369:TVH655371 UES655369:UFD655371 UOO655369:UOZ655371 UYK655369:UYV655371 VIG655369:VIR655371 VSC655369:VSN655371 WBY655369:WCJ655371 WLU655369:WMF655371 WVQ655369:WWB655371 I720905:T720907 JE720905:JP720907 TA720905:TL720907 ACW720905:ADH720907 AMS720905:AND720907 AWO720905:AWZ720907 BGK720905:BGV720907 BQG720905:BQR720907 CAC720905:CAN720907 CJY720905:CKJ720907 CTU720905:CUF720907 DDQ720905:DEB720907 DNM720905:DNX720907 DXI720905:DXT720907 EHE720905:EHP720907 ERA720905:ERL720907 FAW720905:FBH720907 FKS720905:FLD720907 FUO720905:FUZ720907 GEK720905:GEV720907 GOG720905:GOR720907 GYC720905:GYN720907 HHY720905:HIJ720907 HRU720905:HSF720907 IBQ720905:ICB720907 ILM720905:ILX720907 IVI720905:IVT720907 JFE720905:JFP720907 JPA720905:JPL720907 JYW720905:JZH720907 KIS720905:KJD720907 KSO720905:KSZ720907 LCK720905:LCV720907 LMG720905:LMR720907 LWC720905:LWN720907 MFY720905:MGJ720907 MPU720905:MQF720907 MZQ720905:NAB720907 NJM720905:NJX720907 NTI720905:NTT720907 ODE720905:ODP720907 ONA720905:ONL720907 OWW720905:OXH720907 PGS720905:PHD720907 PQO720905:PQZ720907 QAK720905:QAV720907 QKG720905:QKR720907 QUC720905:QUN720907 RDY720905:REJ720907 RNU720905:ROF720907 RXQ720905:RYB720907 SHM720905:SHX720907 SRI720905:SRT720907 TBE720905:TBP720907 TLA720905:TLL720907 TUW720905:TVH720907 UES720905:UFD720907 UOO720905:UOZ720907 UYK720905:UYV720907 VIG720905:VIR720907 VSC720905:VSN720907 WBY720905:WCJ720907 WLU720905:WMF720907 WVQ720905:WWB720907 I786441:T786443 JE786441:JP786443 TA786441:TL786443 ACW786441:ADH786443 AMS786441:AND786443 AWO786441:AWZ786443 BGK786441:BGV786443 BQG786441:BQR786443 CAC786441:CAN786443 CJY786441:CKJ786443 CTU786441:CUF786443 DDQ786441:DEB786443 DNM786441:DNX786443 DXI786441:DXT786443 EHE786441:EHP786443 ERA786441:ERL786443 FAW786441:FBH786443 FKS786441:FLD786443 FUO786441:FUZ786443 GEK786441:GEV786443 GOG786441:GOR786443 GYC786441:GYN786443 HHY786441:HIJ786443 HRU786441:HSF786443 IBQ786441:ICB786443 ILM786441:ILX786443 IVI786441:IVT786443 JFE786441:JFP786443 JPA786441:JPL786443 JYW786441:JZH786443 KIS786441:KJD786443 KSO786441:KSZ786443 LCK786441:LCV786443 LMG786441:LMR786443 LWC786441:LWN786443 MFY786441:MGJ786443 MPU786441:MQF786443 MZQ786441:NAB786443 NJM786441:NJX786443 NTI786441:NTT786443 ODE786441:ODP786443 ONA786441:ONL786443 OWW786441:OXH786443 PGS786441:PHD786443 PQO786441:PQZ786443 QAK786441:QAV786443 QKG786441:QKR786443 QUC786441:QUN786443 RDY786441:REJ786443 RNU786441:ROF786443 RXQ786441:RYB786443 SHM786441:SHX786443 SRI786441:SRT786443 TBE786441:TBP786443 TLA786441:TLL786443 TUW786441:TVH786443 UES786441:UFD786443 UOO786441:UOZ786443 UYK786441:UYV786443 VIG786441:VIR786443 VSC786441:VSN786443 WBY786441:WCJ786443 WLU786441:WMF786443 WVQ786441:WWB786443 I851977:T851979 JE851977:JP851979 TA851977:TL851979 ACW851977:ADH851979 AMS851977:AND851979 AWO851977:AWZ851979 BGK851977:BGV851979 BQG851977:BQR851979 CAC851977:CAN851979 CJY851977:CKJ851979 CTU851977:CUF851979 DDQ851977:DEB851979 DNM851977:DNX851979 DXI851977:DXT851979 EHE851977:EHP851979 ERA851977:ERL851979 FAW851977:FBH851979 FKS851977:FLD851979 FUO851977:FUZ851979 GEK851977:GEV851979 GOG851977:GOR851979 GYC851977:GYN851979 HHY851977:HIJ851979 HRU851977:HSF851979 IBQ851977:ICB851979 ILM851977:ILX851979 IVI851977:IVT851979 JFE851977:JFP851979 JPA851977:JPL851979 JYW851977:JZH851979 KIS851977:KJD851979 KSO851977:KSZ851979 LCK851977:LCV851979 LMG851977:LMR851979 LWC851977:LWN851979 MFY851977:MGJ851979 MPU851977:MQF851979 MZQ851977:NAB851979 NJM851977:NJX851979 NTI851977:NTT851979 ODE851977:ODP851979 ONA851977:ONL851979 OWW851977:OXH851979 PGS851977:PHD851979 PQO851977:PQZ851979 QAK851977:QAV851979 QKG851977:QKR851979 QUC851977:QUN851979 RDY851977:REJ851979 RNU851977:ROF851979 RXQ851977:RYB851979 SHM851977:SHX851979 SRI851977:SRT851979 TBE851977:TBP851979 TLA851977:TLL851979 TUW851977:TVH851979 UES851977:UFD851979 UOO851977:UOZ851979 UYK851977:UYV851979 VIG851977:VIR851979 VSC851977:VSN851979 WBY851977:WCJ851979 WLU851977:WMF851979 WVQ851977:WWB851979 I917513:T917515 JE917513:JP917515 TA917513:TL917515 ACW917513:ADH917515 AMS917513:AND917515 AWO917513:AWZ917515 BGK917513:BGV917515 BQG917513:BQR917515 CAC917513:CAN917515 CJY917513:CKJ917515 CTU917513:CUF917515 DDQ917513:DEB917515 DNM917513:DNX917515 DXI917513:DXT917515 EHE917513:EHP917515 ERA917513:ERL917515 FAW917513:FBH917515 FKS917513:FLD917515 FUO917513:FUZ917515 GEK917513:GEV917515 GOG917513:GOR917515 GYC917513:GYN917515 HHY917513:HIJ917515 HRU917513:HSF917515 IBQ917513:ICB917515 ILM917513:ILX917515 IVI917513:IVT917515 JFE917513:JFP917515 JPA917513:JPL917515 JYW917513:JZH917515 KIS917513:KJD917515 KSO917513:KSZ917515 LCK917513:LCV917515 LMG917513:LMR917515 LWC917513:LWN917515 MFY917513:MGJ917515 MPU917513:MQF917515 MZQ917513:NAB917515 NJM917513:NJX917515 NTI917513:NTT917515 ODE917513:ODP917515 ONA917513:ONL917515 OWW917513:OXH917515 PGS917513:PHD917515 PQO917513:PQZ917515 QAK917513:QAV917515 QKG917513:QKR917515 QUC917513:QUN917515 RDY917513:REJ917515 RNU917513:ROF917515 RXQ917513:RYB917515 SHM917513:SHX917515 SRI917513:SRT917515 TBE917513:TBP917515 TLA917513:TLL917515 TUW917513:TVH917515 UES917513:UFD917515 UOO917513:UOZ917515 UYK917513:UYV917515 VIG917513:VIR917515 VSC917513:VSN917515 WBY917513:WCJ917515 WLU917513:WMF917515 WVQ917513:WWB917515 I983049:T983051 JE983049:JP983051 TA983049:TL983051 ACW983049:ADH983051 AMS983049:AND983051 AWO983049:AWZ983051 BGK983049:BGV983051 BQG983049:BQR983051 CAC983049:CAN983051 CJY983049:CKJ983051 CTU983049:CUF983051 DDQ983049:DEB983051 DNM983049:DNX983051 DXI983049:DXT983051 EHE983049:EHP983051 ERA983049:ERL983051 FAW983049:FBH983051 FKS983049:FLD983051 FUO983049:FUZ983051 GEK983049:GEV983051 GOG983049:GOR983051 GYC983049:GYN983051 HHY983049:HIJ983051 HRU983049:HSF983051 IBQ983049:ICB983051 ILM983049:ILX983051 IVI983049:IVT983051 JFE983049:JFP983051 JPA983049:JPL983051 JYW983049:JZH983051 KIS983049:KJD983051 KSO983049:KSZ983051 LCK983049:LCV983051 LMG983049:LMR983051 LWC983049:LWN983051 MFY983049:MGJ983051 MPU983049:MQF983051 MZQ983049:NAB983051 NJM983049:NJX983051 NTI983049:NTT983051 ODE983049:ODP983051 ONA983049:ONL983051 OWW983049:OXH983051 PGS983049:PHD983051 PQO983049:PQZ983051 QAK983049:QAV983051 QKG983049:QKR983051 QUC983049:QUN983051 RDY983049:REJ983051 RNU983049:ROF983051 RXQ983049:RYB983051 SHM983049:SHX983051 SRI983049:SRT983051 TBE983049:TBP983051 TLA983049:TLL983051 TUW983049:TVH983051 UES983049:UFD983051 UOO983049:UOZ983051 UYK983049:UYV983051 VIG983049:VIR983051 VSC983049:VSN983051 WBY983049:WCJ983051 WLU983049:WMF983051 WVQ983049:WWB983051 I7:T7 JE7:JP7 TA7:TL7 ACW7:ADH7 AMS7:AND7 AWO7:AWZ7 BGK7:BGV7 BQG7:BQR7 CAC7:CAN7 CJY7:CKJ7 CTU7:CUF7 DDQ7:DEB7 DNM7:DNX7 DXI7:DXT7 EHE7:EHP7 ERA7:ERL7 FAW7:FBH7 FKS7:FLD7 FUO7:FUZ7 GEK7:GEV7 GOG7:GOR7 GYC7:GYN7 HHY7:HIJ7 HRU7:HSF7 IBQ7:ICB7 ILM7:ILX7 IVI7:IVT7 JFE7:JFP7 JPA7:JPL7 JYW7:JZH7 KIS7:KJD7 KSO7:KSZ7 LCK7:LCV7 LMG7:LMR7 LWC7:LWN7 MFY7:MGJ7 MPU7:MQF7 MZQ7:NAB7 NJM7:NJX7 NTI7:NTT7 ODE7:ODP7 ONA7:ONL7 OWW7:OXH7 PGS7:PHD7 PQO7:PQZ7 QAK7:QAV7 QKG7:QKR7 QUC7:QUN7 RDY7:REJ7 RNU7:ROF7 RXQ7:RYB7 SHM7:SHX7 SRI7:SRT7 TBE7:TBP7 TLA7:TLL7 TUW7:TVH7 UES7:UFD7 UOO7:UOZ7 UYK7:UYV7 VIG7:VIR7 VSC7:VSN7 WBY7:WCJ7 WLU7:WMF7 WVQ7:WWB7 I65543:T65543 JE65543:JP65543 TA65543:TL65543 ACW65543:ADH65543 AMS65543:AND65543 AWO65543:AWZ65543 BGK65543:BGV65543 BQG65543:BQR65543 CAC65543:CAN65543 CJY65543:CKJ65543 CTU65543:CUF65543 DDQ65543:DEB65543 DNM65543:DNX65543 DXI65543:DXT65543 EHE65543:EHP65543 ERA65543:ERL65543 FAW65543:FBH65543 FKS65543:FLD65543 FUO65543:FUZ65543 GEK65543:GEV65543 GOG65543:GOR65543 GYC65543:GYN65543 HHY65543:HIJ65543 HRU65543:HSF65543 IBQ65543:ICB65543 ILM65543:ILX65543 IVI65543:IVT65543 JFE65543:JFP65543 JPA65543:JPL65543 JYW65543:JZH65543 KIS65543:KJD65543 KSO65543:KSZ65543 LCK65543:LCV65543 LMG65543:LMR65543 LWC65543:LWN65543 MFY65543:MGJ65543 MPU65543:MQF65543 MZQ65543:NAB65543 NJM65543:NJX65543 NTI65543:NTT65543 ODE65543:ODP65543 ONA65543:ONL65543 OWW65543:OXH65543 PGS65543:PHD65543 PQO65543:PQZ65543 QAK65543:QAV65543 QKG65543:QKR65543 QUC65543:QUN65543 RDY65543:REJ65543 RNU65543:ROF65543 RXQ65543:RYB65543 SHM65543:SHX65543 SRI65543:SRT65543 TBE65543:TBP65543 TLA65543:TLL65543 TUW65543:TVH65543 UES65543:UFD65543 UOO65543:UOZ65543 UYK65543:UYV65543 VIG65543:VIR65543 VSC65543:VSN65543 WBY65543:WCJ65543 WLU65543:WMF65543 WVQ65543:WWB65543 I131079:T131079 JE131079:JP131079 TA131079:TL131079 ACW131079:ADH131079 AMS131079:AND131079 AWO131079:AWZ131079 BGK131079:BGV131079 BQG131079:BQR131079 CAC131079:CAN131079 CJY131079:CKJ131079 CTU131079:CUF131079 DDQ131079:DEB131079 DNM131079:DNX131079 DXI131079:DXT131079 EHE131079:EHP131079 ERA131079:ERL131079 FAW131079:FBH131079 FKS131079:FLD131079 FUO131079:FUZ131079 GEK131079:GEV131079 GOG131079:GOR131079 GYC131079:GYN131079 HHY131079:HIJ131079 HRU131079:HSF131079 IBQ131079:ICB131079 ILM131079:ILX131079 IVI131079:IVT131079 JFE131079:JFP131079 JPA131079:JPL131079 JYW131079:JZH131079 KIS131079:KJD131079 KSO131079:KSZ131079 LCK131079:LCV131079 LMG131079:LMR131079 LWC131079:LWN131079 MFY131079:MGJ131079 MPU131079:MQF131079 MZQ131079:NAB131079 NJM131079:NJX131079 NTI131079:NTT131079 ODE131079:ODP131079 ONA131079:ONL131079 OWW131079:OXH131079 PGS131079:PHD131079 PQO131079:PQZ131079 QAK131079:QAV131079 QKG131079:QKR131079 QUC131079:QUN131079 RDY131079:REJ131079 RNU131079:ROF131079 RXQ131079:RYB131079 SHM131079:SHX131079 SRI131079:SRT131079 TBE131079:TBP131079 TLA131079:TLL131079 TUW131079:TVH131079 UES131079:UFD131079 UOO131079:UOZ131079 UYK131079:UYV131079 VIG131079:VIR131079 VSC131079:VSN131079 WBY131079:WCJ131079 WLU131079:WMF131079 WVQ131079:WWB131079 I196615:T196615 JE196615:JP196615 TA196615:TL196615 ACW196615:ADH196615 AMS196615:AND196615 AWO196615:AWZ196615 BGK196615:BGV196615 BQG196615:BQR196615 CAC196615:CAN196615 CJY196615:CKJ196615 CTU196615:CUF196615 DDQ196615:DEB196615 DNM196615:DNX196615 DXI196615:DXT196615 EHE196615:EHP196615 ERA196615:ERL196615 FAW196615:FBH196615 FKS196615:FLD196615 FUO196615:FUZ196615 GEK196615:GEV196615 GOG196615:GOR196615 GYC196615:GYN196615 HHY196615:HIJ196615 HRU196615:HSF196615 IBQ196615:ICB196615 ILM196615:ILX196615 IVI196615:IVT196615 JFE196615:JFP196615 JPA196615:JPL196615 JYW196615:JZH196615 KIS196615:KJD196615 KSO196615:KSZ196615 LCK196615:LCV196615 LMG196615:LMR196615 LWC196615:LWN196615 MFY196615:MGJ196615 MPU196615:MQF196615 MZQ196615:NAB196615 NJM196615:NJX196615 NTI196615:NTT196615 ODE196615:ODP196615 ONA196615:ONL196615 OWW196615:OXH196615 PGS196615:PHD196615 PQO196615:PQZ196615 QAK196615:QAV196615 QKG196615:QKR196615 QUC196615:QUN196615 RDY196615:REJ196615 RNU196615:ROF196615 RXQ196615:RYB196615 SHM196615:SHX196615 SRI196615:SRT196615 TBE196615:TBP196615 TLA196615:TLL196615 TUW196615:TVH196615 UES196615:UFD196615 UOO196615:UOZ196615 UYK196615:UYV196615 VIG196615:VIR196615 VSC196615:VSN196615 WBY196615:WCJ196615 WLU196615:WMF196615 WVQ196615:WWB196615 I262151:T262151 JE262151:JP262151 TA262151:TL262151 ACW262151:ADH262151 AMS262151:AND262151 AWO262151:AWZ262151 BGK262151:BGV262151 BQG262151:BQR262151 CAC262151:CAN262151 CJY262151:CKJ262151 CTU262151:CUF262151 DDQ262151:DEB262151 DNM262151:DNX262151 DXI262151:DXT262151 EHE262151:EHP262151 ERA262151:ERL262151 FAW262151:FBH262151 FKS262151:FLD262151 FUO262151:FUZ262151 GEK262151:GEV262151 GOG262151:GOR262151 GYC262151:GYN262151 HHY262151:HIJ262151 HRU262151:HSF262151 IBQ262151:ICB262151 ILM262151:ILX262151 IVI262151:IVT262151 JFE262151:JFP262151 JPA262151:JPL262151 JYW262151:JZH262151 KIS262151:KJD262151 KSO262151:KSZ262151 LCK262151:LCV262151 LMG262151:LMR262151 LWC262151:LWN262151 MFY262151:MGJ262151 MPU262151:MQF262151 MZQ262151:NAB262151 NJM262151:NJX262151 NTI262151:NTT262151 ODE262151:ODP262151 ONA262151:ONL262151 OWW262151:OXH262151 PGS262151:PHD262151 PQO262151:PQZ262151 QAK262151:QAV262151 QKG262151:QKR262151 QUC262151:QUN262151 RDY262151:REJ262151 RNU262151:ROF262151 RXQ262151:RYB262151 SHM262151:SHX262151 SRI262151:SRT262151 TBE262151:TBP262151 TLA262151:TLL262151 TUW262151:TVH262151 UES262151:UFD262151 UOO262151:UOZ262151 UYK262151:UYV262151 VIG262151:VIR262151 VSC262151:VSN262151 WBY262151:WCJ262151 WLU262151:WMF262151 WVQ262151:WWB262151 I327687:T327687 JE327687:JP327687 TA327687:TL327687 ACW327687:ADH327687 AMS327687:AND327687 AWO327687:AWZ327687 BGK327687:BGV327687 BQG327687:BQR327687 CAC327687:CAN327687 CJY327687:CKJ327687 CTU327687:CUF327687 DDQ327687:DEB327687 DNM327687:DNX327687 DXI327687:DXT327687 EHE327687:EHP327687 ERA327687:ERL327687 FAW327687:FBH327687 FKS327687:FLD327687 FUO327687:FUZ327687 GEK327687:GEV327687 GOG327687:GOR327687 GYC327687:GYN327687 HHY327687:HIJ327687 HRU327687:HSF327687 IBQ327687:ICB327687 ILM327687:ILX327687 IVI327687:IVT327687 JFE327687:JFP327687 JPA327687:JPL327687 JYW327687:JZH327687 KIS327687:KJD327687 KSO327687:KSZ327687 LCK327687:LCV327687 LMG327687:LMR327687 LWC327687:LWN327687 MFY327687:MGJ327687 MPU327687:MQF327687 MZQ327687:NAB327687 NJM327687:NJX327687 NTI327687:NTT327687 ODE327687:ODP327687 ONA327687:ONL327687 OWW327687:OXH327687 PGS327687:PHD327687 PQO327687:PQZ327687 QAK327687:QAV327687 QKG327687:QKR327687 QUC327687:QUN327687 RDY327687:REJ327687 RNU327687:ROF327687 RXQ327687:RYB327687 SHM327687:SHX327687 SRI327687:SRT327687 TBE327687:TBP327687 TLA327687:TLL327687 TUW327687:TVH327687 UES327687:UFD327687 UOO327687:UOZ327687 UYK327687:UYV327687 VIG327687:VIR327687 VSC327687:VSN327687 WBY327687:WCJ327687 WLU327687:WMF327687 WVQ327687:WWB327687 I393223:T393223 JE393223:JP393223 TA393223:TL393223 ACW393223:ADH393223 AMS393223:AND393223 AWO393223:AWZ393223 BGK393223:BGV393223 BQG393223:BQR393223 CAC393223:CAN393223 CJY393223:CKJ393223 CTU393223:CUF393223 DDQ393223:DEB393223 DNM393223:DNX393223 DXI393223:DXT393223 EHE393223:EHP393223 ERA393223:ERL393223 FAW393223:FBH393223 FKS393223:FLD393223 FUO393223:FUZ393223 GEK393223:GEV393223 GOG393223:GOR393223 GYC393223:GYN393223 HHY393223:HIJ393223 HRU393223:HSF393223 IBQ393223:ICB393223 ILM393223:ILX393223 IVI393223:IVT393223 JFE393223:JFP393223 JPA393223:JPL393223 JYW393223:JZH393223 KIS393223:KJD393223 KSO393223:KSZ393223 LCK393223:LCV393223 LMG393223:LMR393223 LWC393223:LWN393223 MFY393223:MGJ393223 MPU393223:MQF393223 MZQ393223:NAB393223 NJM393223:NJX393223 NTI393223:NTT393223 ODE393223:ODP393223 ONA393223:ONL393223 OWW393223:OXH393223 PGS393223:PHD393223 PQO393223:PQZ393223 QAK393223:QAV393223 QKG393223:QKR393223 QUC393223:QUN393223 RDY393223:REJ393223 RNU393223:ROF393223 RXQ393223:RYB393223 SHM393223:SHX393223 SRI393223:SRT393223 TBE393223:TBP393223 TLA393223:TLL393223 TUW393223:TVH393223 UES393223:UFD393223 UOO393223:UOZ393223 UYK393223:UYV393223 VIG393223:VIR393223 VSC393223:VSN393223 WBY393223:WCJ393223 WLU393223:WMF393223 WVQ393223:WWB393223 I458759:T458759 JE458759:JP458759 TA458759:TL458759 ACW458759:ADH458759 AMS458759:AND458759 AWO458759:AWZ458759 BGK458759:BGV458759 BQG458759:BQR458759 CAC458759:CAN458759 CJY458759:CKJ458759 CTU458759:CUF458759 DDQ458759:DEB458759 DNM458759:DNX458759 DXI458759:DXT458759 EHE458759:EHP458759 ERA458759:ERL458759 FAW458759:FBH458759 FKS458759:FLD458759 FUO458759:FUZ458759 GEK458759:GEV458759 GOG458759:GOR458759 GYC458759:GYN458759 HHY458759:HIJ458759 HRU458759:HSF458759 IBQ458759:ICB458759 ILM458759:ILX458759 IVI458759:IVT458759 JFE458759:JFP458759 JPA458759:JPL458759 JYW458759:JZH458759 KIS458759:KJD458759 KSO458759:KSZ458759 LCK458759:LCV458759 LMG458759:LMR458759 LWC458759:LWN458759 MFY458759:MGJ458759 MPU458759:MQF458759 MZQ458759:NAB458759 NJM458759:NJX458759 NTI458759:NTT458759 ODE458759:ODP458759 ONA458759:ONL458759 OWW458759:OXH458759 PGS458759:PHD458759 PQO458759:PQZ458759 QAK458759:QAV458759 QKG458759:QKR458759 QUC458759:QUN458759 RDY458759:REJ458759 RNU458759:ROF458759 RXQ458759:RYB458759 SHM458759:SHX458759 SRI458759:SRT458759 TBE458759:TBP458759 TLA458759:TLL458759 TUW458759:TVH458759 UES458759:UFD458759 UOO458759:UOZ458759 UYK458759:UYV458759 VIG458759:VIR458759 VSC458759:VSN458759 WBY458759:WCJ458759 WLU458759:WMF458759 WVQ458759:WWB458759 I524295:T524295 JE524295:JP524295 TA524295:TL524295 ACW524295:ADH524295 AMS524295:AND524295 AWO524295:AWZ524295 BGK524295:BGV524295 BQG524295:BQR524295 CAC524295:CAN524295 CJY524295:CKJ524295 CTU524295:CUF524295 DDQ524295:DEB524295 DNM524295:DNX524295 DXI524295:DXT524295 EHE524295:EHP524295 ERA524295:ERL524295 FAW524295:FBH524295 FKS524295:FLD524295 FUO524295:FUZ524295 GEK524295:GEV524295 GOG524295:GOR524295 GYC524295:GYN524295 HHY524295:HIJ524295 HRU524295:HSF524295 IBQ524295:ICB524295 ILM524295:ILX524295 IVI524295:IVT524295 JFE524295:JFP524295 JPA524295:JPL524295 JYW524295:JZH524295 KIS524295:KJD524295 KSO524295:KSZ524295 LCK524295:LCV524295 LMG524295:LMR524295 LWC524295:LWN524295 MFY524295:MGJ524295 MPU524295:MQF524295 MZQ524295:NAB524295 NJM524295:NJX524295 NTI524295:NTT524295 ODE524295:ODP524295 ONA524295:ONL524295 OWW524295:OXH524295 PGS524295:PHD524295 PQO524295:PQZ524295 QAK524295:QAV524295 QKG524295:QKR524295 QUC524295:QUN524295 RDY524295:REJ524295 RNU524295:ROF524295 RXQ524295:RYB524295 SHM524295:SHX524295 SRI524295:SRT524295 TBE524295:TBP524295 TLA524295:TLL524295 TUW524295:TVH524295 UES524295:UFD524295 UOO524295:UOZ524295 UYK524295:UYV524295 VIG524295:VIR524295 VSC524295:VSN524295 WBY524295:WCJ524295 WLU524295:WMF524295 WVQ524295:WWB524295 I589831:T589831 JE589831:JP589831 TA589831:TL589831 ACW589831:ADH589831 AMS589831:AND589831 AWO589831:AWZ589831 BGK589831:BGV589831 BQG589831:BQR589831 CAC589831:CAN589831 CJY589831:CKJ589831 CTU589831:CUF589831 DDQ589831:DEB589831 DNM589831:DNX589831 DXI589831:DXT589831 EHE589831:EHP589831 ERA589831:ERL589831 FAW589831:FBH589831 FKS589831:FLD589831 FUO589831:FUZ589831 GEK589831:GEV589831 GOG589831:GOR589831 GYC589831:GYN589831 HHY589831:HIJ589831 HRU589831:HSF589831 IBQ589831:ICB589831 ILM589831:ILX589831 IVI589831:IVT589831 JFE589831:JFP589831 JPA589831:JPL589831 JYW589831:JZH589831 KIS589831:KJD589831 KSO589831:KSZ589831 LCK589831:LCV589831 LMG589831:LMR589831 LWC589831:LWN589831 MFY589831:MGJ589831 MPU589831:MQF589831 MZQ589831:NAB589831 NJM589831:NJX589831 NTI589831:NTT589831 ODE589831:ODP589831 ONA589831:ONL589831 OWW589831:OXH589831 PGS589831:PHD589831 PQO589831:PQZ589831 QAK589831:QAV589831 QKG589831:QKR589831 QUC589831:QUN589831 RDY589831:REJ589831 RNU589831:ROF589831 RXQ589831:RYB589831 SHM589831:SHX589831 SRI589831:SRT589831 TBE589831:TBP589831 TLA589831:TLL589831 TUW589831:TVH589831 UES589831:UFD589831 UOO589831:UOZ589831 UYK589831:UYV589831 VIG589831:VIR589831 VSC589831:VSN589831 WBY589831:WCJ589831 WLU589831:WMF589831 WVQ589831:WWB589831 I655367:T655367 JE655367:JP655367 TA655367:TL655367 ACW655367:ADH655367 AMS655367:AND655367 AWO655367:AWZ655367 BGK655367:BGV655367 BQG655367:BQR655367 CAC655367:CAN655367 CJY655367:CKJ655367 CTU655367:CUF655367 DDQ655367:DEB655367 DNM655367:DNX655367 DXI655367:DXT655367 EHE655367:EHP655367 ERA655367:ERL655367 FAW655367:FBH655367 FKS655367:FLD655367 FUO655367:FUZ655367 GEK655367:GEV655367 GOG655367:GOR655367 GYC655367:GYN655367 HHY655367:HIJ655367 HRU655367:HSF655367 IBQ655367:ICB655367 ILM655367:ILX655367 IVI655367:IVT655367 JFE655367:JFP655367 JPA655367:JPL655367 JYW655367:JZH655367 KIS655367:KJD655367 KSO655367:KSZ655367 LCK655367:LCV655367 LMG655367:LMR655367 LWC655367:LWN655367 MFY655367:MGJ655367 MPU655367:MQF655367 MZQ655367:NAB655367 NJM655367:NJX655367 NTI655367:NTT655367 ODE655367:ODP655367 ONA655367:ONL655367 OWW655367:OXH655367 PGS655367:PHD655367 PQO655367:PQZ655367 QAK655367:QAV655367 QKG655367:QKR655367 QUC655367:QUN655367 RDY655367:REJ655367 RNU655367:ROF655367 RXQ655367:RYB655367 SHM655367:SHX655367 SRI655367:SRT655367 TBE655367:TBP655367 TLA655367:TLL655367 TUW655367:TVH655367 UES655367:UFD655367 UOO655367:UOZ655367 UYK655367:UYV655367 VIG655367:VIR655367 VSC655367:VSN655367 WBY655367:WCJ655367 WLU655367:WMF655367 WVQ655367:WWB655367 I720903:T720903 JE720903:JP720903 TA720903:TL720903 ACW720903:ADH720903 AMS720903:AND720903 AWO720903:AWZ720903 BGK720903:BGV720903 BQG720903:BQR720903 CAC720903:CAN720903 CJY720903:CKJ720903 CTU720903:CUF720903 DDQ720903:DEB720903 DNM720903:DNX720903 DXI720903:DXT720903 EHE720903:EHP720903 ERA720903:ERL720903 FAW720903:FBH720903 FKS720903:FLD720903 FUO720903:FUZ720903 GEK720903:GEV720903 GOG720903:GOR720903 GYC720903:GYN720903 HHY720903:HIJ720903 HRU720903:HSF720903 IBQ720903:ICB720903 ILM720903:ILX720903 IVI720903:IVT720903 JFE720903:JFP720903 JPA720903:JPL720903 JYW720903:JZH720903 KIS720903:KJD720903 KSO720903:KSZ720903 LCK720903:LCV720903 LMG720903:LMR720903 LWC720903:LWN720903 MFY720903:MGJ720903 MPU720903:MQF720903 MZQ720903:NAB720903 NJM720903:NJX720903 NTI720903:NTT720903 ODE720903:ODP720903 ONA720903:ONL720903 OWW720903:OXH720903 PGS720903:PHD720903 PQO720903:PQZ720903 QAK720903:QAV720903 QKG720903:QKR720903 QUC720903:QUN720903 RDY720903:REJ720903 RNU720903:ROF720903 RXQ720903:RYB720903 SHM720903:SHX720903 SRI720903:SRT720903 TBE720903:TBP720903 TLA720903:TLL720903 TUW720903:TVH720903 UES720903:UFD720903 UOO720903:UOZ720903 UYK720903:UYV720903 VIG720903:VIR720903 VSC720903:VSN720903 WBY720903:WCJ720903 WLU720903:WMF720903 WVQ720903:WWB720903 I786439:T786439 JE786439:JP786439 TA786439:TL786439 ACW786439:ADH786439 AMS786439:AND786439 AWO786439:AWZ786439 BGK786439:BGV786439 BQG786439:BQR786439 CAC786439:CAN786439 CJY786439:CKJ786439 CTU786439:CUF786439 DDQ786439:DEB786439 DNM786439:DNX786439 DXI786439:DXT786439 EHE786439:EHP786439 ERA786439:ERL786439 FAW786439:FBH786439 FKS786439:FLD786439 FUO786439:FUZ786439 GEK786439:GEV786439 GOG786439:GOR786439 GYC786439:GYN786439 HHY786439:HIJ786439 HRU786439:HSF786439 IBQ786439:ICB786439 ILM786439:ILX786439 IVI786439:IVT786439 JFE786439:JFP786439 JPA786439:JPL786439 JYW786439:JZH786439 KIS786439:KJD786439 KSO786439:KSZ786439 LCK786439:LCV786439 LMG786439:LMR786439 LWC786439:LWN786439 MFY786439:MGJ786439 MPU786439:MQF786439 MZQ786439:NAB786439 NJM786439:NJX786439 NTI786439:NTT786439 ODE786439:ODP786439 ONA786439:ONL786439 OWW786439:OXH786439 PGS786439:PHD786439 PQO786439:PQZ786439 QAK786439:QAV786439 QKG786439:QKR786439 QUC786439:QUN786439 RDY786439:REJ786439 RNU786439:ROF786439 RXQ786439:RYB786439 SHM786439:SHX786439 SRI786439:SRT786439 TBE786439:TBP786439 TLA786439:TLL786439 TUW786439:TVH786439 UES786439:UFD786439 UOO786439:UOZ786439 UYK786439:UYV786439 VIG786439:VIR786439 VSC786439:VSN786439 WBY786439:WCJ786439 WLU786439:WMF786439 WVQ786439:WWB786439 I851975:T851975 JE851975:JP851975 TA851975:TL851975 ACW851975:ADH851975 AMS851975:AND851975 AWO851975:AWZ851975 BGK851975:BGV851975 BQG851975:BQR851975 CAC851975:CAN851975 CJY851975:CKJ851975 CTU851975:CUF851975 DDQ851975:DEB851975 DNM851975:DNX851975 DXI851975:DXT851975 EHE851975:EHP851975 ERA851975:ERL851975 FAW851975:FBH851975 FKS851975:FLD851975 FUO851975:FUZ851975 GEK851975:GEV851975 GOG851975:GOR851975 GYC851975:GYN851975 HHY851975:HIJ851975 HRU851975:HSF851975 IBQ851975:ICB851975 ILM851975:ILX851975 IVI851975:IVT851975 JFE851975:JFP851975 JPA851975:JPL851975 JYW851975:JZH851975 KIS851975:KJD851975 KSO851975:KSZ851975 LCK851975:LCV851975 LMG851975:LMR851975 LWC851975:LWN851975 MFY851975:MGJ851975 MPU851975:MQF851975 MZQ851975:NAB851975 NJM851975:NJX851975 NTI851975:NTT851975 ODE851975:ODP851975 ONA851975:ONL851975 OWW851975:OXH851975 PGS851975:PHD851975 PQO851975:PQZ851975 QAK851975:QAV851975 QKG851975:QKR851975 QUC851975:QUN851975 RDY851975:REJ851975 RNU851975:ROF851975 RXQ851975:RYB851975 SHM851975:SHX851975 SRI851975:SRT851975 TBE851975:TBP851975 TLA851975:TLL851975 TUW851975:TVH851975 UES851975:UFD851975 UOO851975:UOZ851975 UYK851975:UYV851975 VIG851975:VIR851975 VSC851975:VSN851975 WBY851975:WCJ851975 WLU851975:WMF851975 WVQ851975:WWB851975 I917511:T917511 JE917511:JP917511 TA917511:TL917511 ACW917511:ADH917511 AMS917511:AND917511 AWO917511:AWZ917511 BGK917511:BGV917511 BQG917511:BQR917511 CAC917511:CAN917511 CJY917511:CKJ917511 CTU917511:CUF917511 DDQ917511:DEB917511 DNM917511:DNX917511 DXI917511:DXT917511 EHE917511:EHP917511 ERA917511:ERL917511 FAW917511:FBH917511 FKS917511:FLD917511 FUO917511:FUZ917511 GEK917511:GEV917511 GOG917511:GOR917511 GYC917511:GYN917511 HHY917511:HIJ917511 HRU917511:HSF917511 IBQ917511:ICB917511 ILM917511:ILX917511 IVI917511:IVT917511 JFE917511:JFP917511 JPA917511:JPL917511 JYW917511:JZH917511 KIS917511:KJD917511 KSO917511:KSZ917511 LCK917511:LCV917511 LMG917511:LMR917511 LWC917511:LWN917511 MFY917511:MGJ917511 MPU917511:MQF917511 MZQ917511:NAB917511 NJM917511:NJX917511 NTI917511:NTT917511 ODE917511:ODP917511 ONA917511:ONL917511 OWW917511:OXH917511 PGS917511:PHD917511 PQO917511:PQZ917511 QAK917511:QAV917511 QKG917511:QKR917511 QUC917511:QUN917511 RDY917511:REJ917511 RNU917511:ROF917511 RXQ917511:RYB917511 SHM917511:SHX917511 SRI917511:SRT917511 TBE917511:TBP917511 TLA917511:TLL917511 TUW917511:TVH917511 UES917511:UFD917511 UOO917511:UOZ917511 UYK917511:UYV917511 VIG917511:VIR917511 VSC917511:VSN917511 WBY917511:WCJ917511 WLU917511:WMF917511 WVQ917511:WWB917511 I983047:T983047 JE983047:JP983047 TA983047:TL983047 ACW983047:ADH983047 AMS983047:AND983047 AWO983047:AWZ983047 BGK983047:BGV983047 BQG983047:BQR983047 CAC983047:CAN983047 CJY983047:CKJ983047 CTU983047:CUF983047 DDQ983047:DEB983047 DNM983047:DNX983047 DXI983047:DXT983047 EHE983047:EHP983047 ERA983047:ERL983047 FAW983047:FBH983047 FKS983047:FLD983047 FUO983047:FUZ983047 GEK983047:GEV983047 GOG983047:GOR983047 GYC983047:GYN983047 HHY983047:HIJ983047 HRU983047:HSF983047 IBQ983047:ICB983047 ILM983047:ILX983047 IVI983047:IVT983047 JFE983047:JFP983047 JPA983047:JPL983047 JYW983047:JZH983047 KIS983047:KJD983047 KSO983047:KSZ983047 LCK983047:LCV983047 LMG983047:LMR983047 LWC983047:LWN983047 MFY983047:MGJ983047 MPU983047:MQF983047 MZQ983047:NAB983047 NJM983047:NJX983047 NTI983047:NTT983047 ODE983047:ODP983047 ONA983047:ONL983047 OWW983047:OXH983047 PGS983047:PHD983047 PQO983047:PQZ983047 QAK983047:QAV983047 QKG983047:QKR983047 QUC983047:QUN983047 RDY983047:REJ983047 RNU983047:ROF983047 RXQ983047:RYB983047 SHM983047:SHX983047 SRI983047:SRT983047 TBE983047:TBP983047 TLA983047:TLL983047 TUW983047:TVH983047 UES983047:UFD983047 UOO983047:UOZ983047 UYK983047:UYV983047 VIG983047:VIR983047 VSC983047:VSN983047 WBY983047:WCJ983047 WLU983047:WMF983047 WVQ983047:WWB983047" xr:uid="{116F1B12-1EBF-48E1-A322-27F510BD7819}"/>
  </dataValidations>
  <pageMargins left="0.31496062992125984" right="0.31496062992125984" top="0.94488188976377963" bottom="0.74803149606299213" header="0.31496062992125984" footer="0.31496062992125984"/>
  <pageSetup paperSize="9" scale="62" orientation="landscape" cellComments="asDisplayed" horizontalDpi="300" verticalDpi="300" r:id="rId1"/>
  <headerFooter>
    <oddHeader>&amp;C
&amp;"BIZ UDPゴシック,標準"&amp;12&amp;A</oddHeader>
    <oddFooter>&amp;R&amp;Z&amp;F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26FE4-73FF-405E-9DF4-E596B3AEDE52}">
  <dimension ref="A1:Q13"/>
  <sheetViews>
    <sheetView showGridLines="0" view="pageBreakPreview" zoomScale="80" zoomScaleNormal="90" zoomScaleSheetLayoutView="80" workbookViewId="0">
      <selection activeCell="N1" sqref="N1"/>
    </sheetView>
  </sheetViews>
  <sheetFormatPr defaultRowHeight="30" customHeight="1" x14ac:dyDescent="0.15"/>
  <cols>
    <col min="1" max="1" width="17.625" style="42" customWidth="1"/>
    <col min="2" max="2" width="12.625" style="42" bestFit="1" customWidth="1"/>
    <col min="3" max="4" width="12.375" style="42" bestFit="1" customWidth="1"/>
    <col min="5" max="5" width="12.625" style="42" bestFit="1" customWidth="1"/>
    <col min="6" max="6" width="12.375" style="42" bestFit="1" customWidth="1"/>
    <col min="7" max="7" width="12.625" style="42" bestFit="1" customWidth="1"/>
    <col min="8" max="8" width="12.375" style="42" bestFit="1" customWidth="1"/>
    <col min="9" max="9" width="12.875" style="42" bestFit="1" customWidth="1"/>
    <col min="10" max="10" width="12.375" style="42" bestFit="1" customWidth="1"/>
    <col min="11" max="11" width="12.875" style="42" bestFit="1" customWidth="1"/>
    <col min="12" max="13" width="12.625" style="42" bestFit="1" customWidth="1"/>
    <col min="14" max="14" width="14.625" style="42" customWidth="1"/>
    <col min="15" max="15" width="11.5" style="42" bestFit="1" customWidth="1"/>
    <col min="16" max="16" width="14.125" style="42" bestFit="1" customWidth="1"/>
    <col min="17" max="17" width="13.125" style="42" bestFit="1" customWidth="1"/>
    <col min="18" max="16384" width="9" style="42"/>
  </cols>
  <sheetData>
    <row r="1" spans="1:17" s="31" customFormat="1" ht="30" customHeight="1" x14ac:dyDescent="0.15">
      <c r="A1" s="28" t="s">
        <v>43</v>
      </c>
      <c r="B1" s="29" t="s">
        <v>14</v>
      </c>
      <c r="C1" s="29" t="s">
        <v>15</v>
      </c>
      <c r="D1" s="29" t="s">
        <v>16</v>
      </c>
      <c r="E1" s="29" t="s">
        <v>17</v>
      </c>
      <c r="F1" s="29" t="s">
        <v>18</v>
      </c>
      <c r="G1" s="29" t="s">
        <v>19</v>
      </c>
      <c r="H1" s="29" t="s">
        <v>20</v>
      </c>
      <c r="I1" s="29" t="s">
        <v>21</v>
      </c>
      <c r="J1" s="29" t="s">
        <v>22</v>
      </c>
      <c r="K1" s="29" t="s">
        <v>23</v>
      </c>
      <c r="L1" s="29" t="s">
        <v>24</v>
      </c>
      <c r="M1" s="29" t="s">
        <v>25</v>
      </c>
      <c r="N1" s="29" t="s">
        <v>31</v>
      </c>
      <c r="O1" s="29" t="s">
        <v>29</v>
      </c>
      <c r="P1" s="29" t="s">
        <v>34</v>
      </c>
      <c r="Q1" s="30" t="s">
        <v>44</v>
      </c>
    </row>
    <row r="2" spans="1:17" s="31" customFormat="1" ht="30" customHeight="1" x14ac:dyDescent="0.15">
      <c r="A2" s="54" t="s">
        <v>36</v>
      </c>
      <c r="B2" s="50">
        <v>95880</v>
      </c>
      <c r="C2" s="50">
        <v>64123</v>
      </c>
      <c r="D2" s="50">
        <v>60997</v>
      </c>
      <c r="E2" s="50">
        <v>81894</v>
      </c>
      <c r="F2" s="50">
        <v>83517</v>
      </c>
      <c r="G2" s="50">
        <v>60855</v>
      </c>
      <c r="H2" s="50">
        <v>76847</v>
      </c>
      <c r="I2" s="50">
        <v>101670</v>
      </c>
      <c r="J2" s="50">
        <v>161840</v>
      </c>
      <c r="K2" s="50">
        <v>195385</v>
      </c>
      <c r="L2" s="50">
        <v>177694</v>
      </c>
      <c r="M2" s="50">
        <v>143238</v>
      </c>
      <c r="N2" s="56">
        <f>SUM(B2:M2)</f>
        <v>1303940</v>
      </c>
      <c r="O2" s="34">
        <f>AVERAGE(B2:M2)</f>
        <v>108661.66666666667</v>
      </c>
      <c r="P2" s="34"/>
      <c r="Q2" s="35"/>
    </row>
    <row r="3" spans="1:17" s="31" customFormat="1" ht="30" customHeight="1" x14ac:dyDescent="0.15">
      <c r="A3" s="32" t="s">
        <v>11</v>
      </c>
      <c r="B3" s="33">
        <f>B2-B5</f>
        <v>77530</v>
      </c>
      <c r="C3" s="33">
        <f t="shared" ref="C3:M3" si="0">C2-C5</f>
        <v>52379</v>
      </c>
      <c r="D3" s="33">
        <f t="shared" si="0"/>
        <v>50002</v>
      </c>
      <c r="E3" s="33">
        <f t="shared" si="0"/>
        <v>66647</v>
      </c>
      <c r="F3" s="33">
        <f t="shared" si="0"/>
        <v>69052</v>
      </c>
      <c r="G3" s="33">
        <f t="shared" si="0"/>
        <v>51296</v>
      </c>
      <c r="H3" s="33">
        <f t="shared" si="0"/>
        <v>62998</v>
      </c>
      <c r="I3" s="33">
        <f t="shared" si="0"/>
        <v>80849</v>
      </c>
      <c r="J3" s="33">
        <f t="shared" si="0"/>
        <v>128927</v>
      </c>
      <c r="K3" s="33">
        <f t="shared" si="0"/>
        <v>155493</v>
      </c>
      <c r="L3" s="33">
        <f t="shared" si="0"/>
        <v>138326</v>
      </c>
      <c r="M3" s="33">
        <f t="shared" si="0"/>
        <v>113195</v>
      </c>
      <c r="N3" s="56">
        <f>SUM(B3:M3)</f>
        <v>1046694</v>
      </c>
      <c r="O3" s="34">
        <f>AVERAGE(B3:M3)</f>
        <v>87224.5</v>
      </c>
      <c r="P3" s="34"/>
      <c r="Q3" s="36">
        <f>N7*P4</f>
        <v>23943406.400000002</v>
      </c>
    </row>
    <row r="4" spans="1:17" s="31" customFormat="1" ht="30" customHeight="1" x14ac:dyDescent="0.15">
      <c r="A4" s="32" t="s">
        <v>28</v>
      </c>
      <c r="B4" s="37">
        <f>B3/B2</f>
        <v>0.8086149353358365</v>
      </c>
      <c r="C4" s="37">
        <f t="shared" ref="C4:M4" si="1">C3/C2</f>
        <v>0.81685198758635746</v>
      </c>
      <c r="D4" s="37">
        <f t="shared" si="1"/>
        <v>0.81974523337213301</v>
      </c>
      <c r="E4" s="37">
        <f t="shared" si="1"/>
        <v>0.81382030429579699</v>
      </c>
      <c r="F4" s="37">
        <f t="shared" si="1"/>
        <v>0.82680172898930759</v>
      </c>
      <c r="G4" s="37">
        <f t="shared" si="1"/>
        <v>0.84292169912086101</v>
      </c>
      <c r="H4" s="37">
        <f t="shared" si="1"/>
        <v>0.81978476713469617</v>
      </c>
      <c r="I4" s="37">
        <f t="shared" si="1"/>
        <v>0.79520999311497986</v>
      </c>
      <c r="J4" s="37">
        <f t="shared" si="1"/>
        <v>0.79663247652001978</v>
      </c>
      <c r="K4" s="37">
        <f t="shared" si="1"/>
        <v>0.79582874836860562</v>
      </c>
      <c r="L4" s="37">
        <f t="shared" si="1"/>
        <v>0.77845059484281964</v>
      </c>
      <c r="M4" s="37">
        <f t="shared" si="1"/>
        <v>0.79025817171420987</v>
      </c>
      <c r="N4" s="37"/>
      <c r="O4" s="38">
        <f>AVERAGE(B4:M4)</f>
        <v>0.8087433866996353</v>
      </c>
      <c r="P4" s="52">
        <v>0.8</v>
      </c>
      <c r="Q4" s="36"/>
    </row>
    <row r="5" spans="1:17" s="31" customFormat="1" ht="30" customHeight="1" x14ac:dyDescent="0.15">
      <c r="A5" s="54" t="s">
        <v>37</v>
      </c>
      <c r="B5" s="50">
        <v>18350</v>
      </c>
      <c r="C5" s="50">
        <v>11744</v>
      </c>
      <c r="D5" s="50">
        <v>10995</v>
      </c>
      <c r="E5" s="50">
        <v>15247</v>
      </c>
      <c r="F5" s="50">
        <v>14465</v>
      </c>
      <c r="G5" s="50">
        <v>9559</v>
      </c>
      <c r="H5" s="50">
        <v>13849</v>
      </c>
      <c r="I5" s="50">
        <v>20821</v>
      </c>
      <c r="J5" s="50">
        <v>32913</v>
      </c>
      <c r="K5" s="50">
        <v>39892</v>
      </c>
      <c r="L5" s="50">
        <v>39368</v>
      </c>
      <c r="M5" s="50">
        <v>30043</v>
      </c>
      <c r="N5" s="56">
        <f>SUM(B5:M5)</f>
        <v>257246</v>
      </c>
      <c r="O5" s="34">
        <f>AVERAGE(B5:M5)</f>
        <v>21437.166666666668</v>
      </c>
      <c r="P5" s="34"/>
      <c r="Q5" s="36"/>
    </row>
    <row r="6" spans="1:17" ht="30" customHeight="1" x14ac:dyDescent="0.15">
      <c r="A6" s="32" t="s">
        <v>28</v>
      </c>
      <c r="B6" s="60">
        <f>B5/B2</f>
        <v>0.19138506466416355</v>
      </c>
      <c r="C6" s="60">
        <f t="shared" ref="C6:M6" si="2">C5/C2</f>
        <v>0.18314801241364254</v>
      </c>
      <c r="D6" s="60">
        <f t="shared" si="2"/>
        <v>0.18025476662786694</v>
      </c>
      <c r="E6" s="60">
        <f t="shared" si="2"/>
        <v>0.18617969570420301</v>
      </c>
      <c r="F6" s="60">
        <f t="shared" si="2"/>
        <v>0.17319827101069243</v>
      </c>
      <c r="G6" s="60">
        <f t="shared" si="2"/>
        <v>0.15707830087913893</v>
      </c>
      <c r="H6" s="60">
        <f t="shared" si="2"/>
        <v>0.18021523286530378</v>
      </c>
      <c r="I6" s="60">
        <f t="shared" si="2"/>
        <v>0.20479000688502016</v>
      </c>
      <c r="J6" s="60">
        <f t="shared" si="2"/>
        <v>0.20336752347998022</v>
      </c>
      <c r="K6" s="60">
        <f t="shared" si="2"/>
        <v>0.20417125163139443</v>
      </c>
      <c r="L6" s="60">
        <f t="shared" si="2"/>
        <v>0.22154940515718033</v>
      </c>
      <c r="M6" s="60">
        <f t="shared" si="2"/>
        <v>0.20974182828579008</v>
      </c>
      <c r="N6" s="39"/>
      <c r="O6" s="40">
        <f>AVERAGE(B6:M6)</f>
        <v>0.19125661330036467</v>
      </c>
      <c r="P6" s="53">
        <v>0.2</v>
      </c>
      <c r="Q6" s="41">
        <f>N7*P6</f>
        <v>5985851.6000000006</v>
      </c>
    </row>
    <row r="7" spans="1:17" ht="30" customHeight="1" x14ac:dyDescent="0.15">
      <c r="A7" s="54" t="s">
        <v>38</v>
      </c>
      <c r="B7" s="51">
        <v>1955898</v>
      </c>
      <c r="C7" s="51">
        <v>1545453</v>
      </c>
      <c r="D7" s="51">
        <v>1584108</v>
      </c>
      <c r="E7" s="51">
        <v>2015275</v>
      </c>
      <c r="F7" s="51">
        <v>2033327</v>
      </c>
      <c r="G7" s="51">
        <v>1647680</v>
      </c>
      <c r="H7" s="51">
        <v>1890295</v>
      </c>
      <c r="I7" s="51">
        <v>2334293</v>
      </c>
      <c r="J7" s="51">
        <v>3423033</v>
      </c>
      <c r="K7" s="51">
        <v>4080754</v>
      </c>
      <c r="L7" s="51">
        <v>3978535</v>
      </c>
      <c r="M7" s="51">
        <v>3440607</v>
      </c>
      <c r="N7" s="57">
        <f>SUM(B7:M7)</f>
        <v>29929258</v>
      </c>
      <c r="O7" s="34">
        <f t="shared" ref="O7:O8" si="3">AVERAGE(B7:M7)</f>
        <v>2494104.8333333335</v>
      </c>
      <c r="P7" s="44"/>
      <c r="Q7" s="45"/>
    </row>
    <row r="8" spans="1:17" ht="30" customHeight="1" x14ac:dyDescent="0.15">
      <c r="A8" s="54" t="s">
        <v>39</v>
      </c>
      <c r="B8" s="51">
        <v>1500337</v>
      </c>
      <c r="C8" s="51">
        <v>1208924</v>
      </c>
      <c r="D8" s="51">
        <v>1260827</v>
      </c>
      <c r="E8" s="51">
        <v>1584893</v>
      </c>
      <c r="F8" s="51">
        <v>1632893</v>
      </c>
      <c r="G8" s="51">
        <v>1347940</v>
      </c>
      <c r="H8" s="51">
        <v>1488018</v>
      </c>
      <c r="I8" s="51">
        <v>1777709</v>
      </c>
      <c r="J8" s="51">
        <v>2595080</v>
      </c>
      <c r="K8" s="51">
        <v>3078263</v>
      </c>
      <c r="L8" s="51">
        <v>2939500</v>
      </c>
      <c r="M8" s="51">
        <v>2600782</v>
      </c>
      <c r="N8" s="57">
        <f>SUM(B8:M8)</f>
        <v>23015166</v>
      </c>
      <c r="O8" s="34">
        <f t="shared" si="3"/>
        <v>1917930.5</v>
      </c>
      <c r="P8" s="43"/>
      <c r="Q8" s="45"/>
    </row>
    <row r="9" spans="1:17" ht="30" customHeight="1" x14ac:dyDescent="0.15">
      <c r="A9" s="47"/>
      <c r="B9" s="55">
        <f>B8/B7</f>
        <v>0.76708345731730387</v>
      </c>
      <c r="C9" s="55">
        <f t="shared" ref="C9:M9" si="4">C8/C7</f>
        <v>0.78224572342219401</v>
      </c>
      <c r="D9" s="55">
        <f t="shared" si="4"/>
        <v>0.7959223739795519</v>
      </c>
      <c r="E9" s="55">
        <f t="shared" si="4"/>
        <v>0.7864400640111151</v>
      </c>
      <c r="F9" s="55">
        <f t="shared" si="4"/>
        <v>0.80306463249639626</v>
      </c>
      <c r="G9" s="55">
        <f t="shared" si="4"/>
        <v>0.81808360846766359</v>
      </c>
      <c r="H9" s="55">
        <f t="shared" si="4"/>
        <v>0.7871882431049122</v>
      </c>
      <c r="I9" s="55">
        <f t="shared" si="4"/>
        <v>0.76156206611595034</v>
      </c>
      <c r="J9" s="55">
        <f t="shared" si="4"/>
        <v>0.75812298625225061</v>
      </c>
      <c r="K9" s="55">
        <f t="shared" si="4"/>
        <v>0.75433682108747546</v>
      </c>
      <c r="L9" s="55">
        <f t="shared" si="4"/>
        <v>0.73883979907176889</v>
      </c>
      <c r="M9" s="55">
        <f t="shared" si="4"/>
        <v>0.75590789648454471</v>
      </c>
      <c r="N9" s="55"/>
      <c r="O9" s="61">
        <f>AVERAGE(B9:M9)</f>
        <v>0.77573313931759402</v>
      </c>
      <c r="P9" s="48"/>
      <c r="Q9" s="49"/>
    </row>
    <row r="11" spans="1:17" ht="30" customHeight="1" x14ac:dyDescent="0.15">
      <c r="A11" s="58" t="s">
        <v>40</v>
      </c>
      <c r="B11" s="59">
        <f>B7-B8</f>
        <v>455561</v>
      </c>
      <c r="C11" s="59">
        <f t="shared" ref="C11:M11" si="5">C7-C8</f>
        <v>336529</v>
      </c>
      <c r="D11" s="59">
        <f t="shared" si="5"/>
        <v>323281</v>
      </c>
      <c r="E11" s="59">
        <f t="shared" si="5"/>
        <v>430382</v>
      </c>
      <c r="F11" s="59">
        <f t="shared" si="5"/>
        <v>400434</v>
      </c>
      <c r="G11" s="59">
        <f t="shared" si="5"/>
        <v>299740</v>
      </c>
      <c r="H11" s="59">
        <f t="shared" si="5"/>
        <v>402277</v>
      </c>
      <c r="I11" s="59">
        <f t="shared" si="5"/>
        <v>556584</v>
      </c>
      <c r="J11" s="59">
        <f t="shared" si="5"/>
        <v>827953</v>
      </c>
      <c r="K11" s="59">
        <f t="shared" si="5"/>
        <v>1002491</v>
      </c>
      <c r="L11" s="59">
        <f t="shared" si="5"/>
        <v>1039035</v>
      </c>
      <c r="M11" s="59">
        <f t="shared" si="5"/>
        <v>839825</v>
      </c>
      <c r="N11" s="59">
        <f>SUM(B11:M11)</f>
        <v>6914092</v>
      </c>
    </row>
    <row r="12" spans="1:17" ht="30" customHeight="1" x14ac:dyDescent="0.15">
      <c r="A12" s="58" t="s">
        <v>41</v>
      </c>
      <c r="B12" s="59">
        <f>IF(B8="","",B8-'R2'!B8)</f>
        <v>-108746</v>
      </c>
      <c r="C12" s="59">
        <f>IF(C8="","",C8-'R2'!C8)</f>
        <v>126675</v>
      </c>
      <c r="D12" s="59">
        <f>IF(D8="","",D8-'R2'!D8)</f>
        <v>150832</v>
      </c>
      <c r="E12" s="59">
        <f>IF(E8="","",E8-'R2'!E8)</f>
        <v>249578</v>
      </c>
      <c r="F12" s="59">
        <f>IF(F8="","",F8-'R2'!F8)</f>
        <v>155837</v>
      </c>
      <c r="G12" s="59">
        <f>IF(G8="","",G8-'R2'!G8)</f>
        <v>21796</v>
      </c>
      <c r="H12" s="59">
        <f>IF(H8="","",H8-'R2'!H8)</f>
        <v>298326</v>
      </c>
      <c r="I12" s="59">
        <f>IF(I8="","",I8-'R2'!I8)</f>
        <v>250155</v>
      </c>
      <c r="J12" s="59">
        <f>IF(J8="","",J8-'R2'!J8)</f>
        <v>386794</v>
      </c>
      <c r="K12" s="59">
        <f>IF(K8="","",K8-'R2'!K8)</f>
        <v>694229</v>
      </c>
      <c r="L12" s="59">
        <f>IF(L8="","",L8-'R2'!L8)</f>
        <v>843895</v>
      </c>
      <c r="M12" s="59">
        <f>IF(M8="","",M8-'R2'!M8)</f>
        <v>875855</v>
      </c>
      <c r="N12" s="59">
        <f>SUM(B12:M12)</f>
        <v>3945226</v>
      </c>
    </row>
    <row r="13" spans="1:17" ht="30" customHeight="1" x14ac:dyDescent="0.15">
      <c r="A13" s="58" t="s">
        <v>42</v>
      </c>
      <c r="B13" s="59">
        <f>IF(B8="","",B11-'R2'!B11)</f>
        <v>-41271</v>
      </c>
      <c r="C13" s="59">
        <f>IF(C8="","",C11-'R2'!C11)</f>
        <v>-18441</v>
      </c>
      <c r="D13" s="59">
        <f>IF(D8="","",D11-'R2'!D11)</f>
        <v>5614</v>
      </c>
      <c r="E13" s="59">
        <f>IF(E8="","",E11-'R2'!E11)</f>
        <v>98745</v>
      </c>
      <c r="F13" s="59">
        <f>IF(F8="","",F11-'R2'!F11)</f>
        <v>-16352</v>
      </c>
      <c r="G13" s="59">
        <f>IF(G8="","",G11-'R2'!G11)</f>
        <v>-5864</v>
      </c>
      <c r="H13" s="59">
        <f>IF(H8="","",H11-'R2'!H11)</f>
        <v>-48954</v>
      </c>
      <c r="I13" s="59">
        <f>IF(I8="","",I11-'R2'!I11)</f>
        <v>42873</v>
      </c>
      <c r="J13" s="59">
        <f>IF(J8="","",J11-'R2'!J11)</f>
        <v>59148</v>
      </c>
      <c r="K13" s="59">
        <f>IF(K8="","",K11-'R2'!K11)</f>
        <v>82782</v>
      </c>
      <c r="L13" s="59">
        <f>IF(L8="","",L11-'R2'!L11)</f>
        <v>290286</v>
      </c>
      <c r="M13" s="59">
        <f>IF(M8="","",M11-'R2'!M11)</f>
        <v>258742</v>
      </c>
      <c r="N13" s="59">
        <f>SUM(B13:M13)</f>
        <v>707308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57" orientation="landscape" horizontalDpi="300" verticalDpi="300" r:id="rId1"/>
  <headerFooter>
    <oddHeader>&amp;C
&amp;"BIZ UDPゴシック,標準"&amp;12&amp;F &amp;A</oddHeader>
    <oddFooter>&amp;R&amp;"BIZ UDPゴシック,標準"&amp;9&amp;Z&amp;F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R7</vt:lpstr>
      <vt:lpstr>R7 使用量←総務課のエネルギー使用量調査用</vt:lpstr>
      <vt:lpstr>R6</vt:lpstr>
      <vt:lpstr>R6 使用量←総務課のエネルギー使用量調査用</vt:lpstr>
      <vt:lpstr>R5</vt:lpstr>
      <vt:lpstr>R5 使用量←総務課のエネルギー使用量調査用</vt:lpstr>
      <vt:lpstr>R4</vt:lpstr>
      <vt:lpstr>R4 使用量←総務課のエネルギー使用量調査用</vt:lpstr>
      <vt:lpstr>R3</vt:lpstr>
      <vt:lpstr>R3 使用量←総務課のエネルギー使用量調査用 </vt:lpstr>
      <vt:lpstr>R2</vt:lpstr>
      <vt:lpstr>R2 使用量←総務課のエネルギー使用量調査用</vt:lpstr>
      <vt:lpstr>R1</vt:lpstr>
      <vt:lpstr>Sheet1</vt:lpstr>
      <vt:lpstr>'R1'!Print_Area</vt:lpstr>
      <vt:lpstr>'R2'!Print_Area</vt:lpstr>
      <vt:lpstr>'R2 使用量←総務課のエネルギー使用量調査用'!Print_Area</vt:lpstr>
      <vt:lpstr>'R3'!Print_Area</vt:lpstr>
      <vt:lpstr>'R3 使用量←総務課のエネルギー使用量調査用 '!Print_Area</vt:lpstr>
      <vt:lpstr>'R4'!Print_Area</vt:lpstr>
      <vt:lpstr>'R4 使用量←総務課のエネルギー使用量調査用'!Print_Area</vt:lpstr>
      <vt:lpstr>'R5'!Print_Area</vt:lpstr>
      <vt:lpstr>'R5 使用量←総務課のエネルギー使用量調査用'!Print_Area</vt:lpstr>
      <vt:lpstr>'R6'!Print_Area</vt:lpstr>
      <vt:lpstr>'R6 使用量←総務課のエネルギー使用量調査用'!Print_Area</vt:lpstr>
      <vt:lpstr>'R7'!Print_Area</vt:lpstr>
      <vt:lpstr>'R7 使用量←総務課のエネルギー使用量調査用'!Print_Area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201134</dc:creator>
  <cp:lastModifiedBy>三春功志</cp:lastModifiedBy>
  <cp:lastPrinted>2025-04-08T01:41:04Z</cp:lastPrinted>
  <dcterms:created xsi:type="dcterms:W3CDTF">2016-05-18T23:12:36Z</dcterms:created>
  <dcterms:modified xsi:type="dcterms:W3CDTF">2025-11-11T02:50:22Z</dcterms:modified>
</cp:coreProperties>
</file>